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Sheet1!$A$1:$K$235</definedName>
  </definedNames>
  <calcPr calcId="144525"/>
</workbook>
</file>

<file path=xl/sharedStrings.xml><?xml version="1.0" encoding="utf-8"?>
<sst xmlns="http://schemas.openxmlformats.org/spreadsheetml/2006/main" count="1378" uniqueCount="469">
  <si>
    <t>湖南理工职业技术学院2020年专升本拟推荐名单申请汇总表（管理艺术学院）</t>
  </si>
  <si>
    <t>序号</t>
  </si>
  <si>
    <t>学生姓名</t>
  </si>
  <si>
    <t>性别</t>
  </si>
  <si>
    <t>学号</t>
  </si>
  <si>
    <t>专业（全称）</t>
  </si>
  <si>
    <t>班级（简称）</t>
  </si>
  <si>
    <t>学制（填3或5）</t>
  </si>
  <si>
    <t>必修课初始成绩总分</t>
  </si>
  <si>
    <t>必修课初始成绩平均分</t>
  </si>
  <si>
    <t>成绩排名</t>
  </si>
  <si>
    <t>是否有违纪违规处分记录</t>
  </si>
  <si>
    <t>备注</t>
  </si>
  <si>
    <t>许淑姿</t>
  </si>
  <si>
    <t>女</t>
  </si>
  <si>
    <t>201731031017</t>
  </si>
  <si>
    <t>工商企业管理</t>
  </si>
  <si>
    <t>工商1171</t>
  </si>
  <si>
    <t>否</t>
  </si>
  <si>
    <t>张萌</t>
  </si>
  <si>
    <t>何珠英</t>
  </si>
  <si>
    <t>201731031044</t>
  </si>
  <si>
    <t>谭莉萍</t>
  </si>
  <si>
    <t>曾培培</t>
  </si>
  <si>
    <t>201731033047</t>
  </si>
  <si>
    <t>工商1173</t>
  </si>
  <si>
    <t>王伊圣</t>
  </si>
  <si>
    <t>男</t>
  </si>
  <si>
    <t>吴月</t>
  </si>
  <si>
    <t>201731031013</t>
  </si>
  <si>
    <t>熊嘉莉</t>
  </si>
  <si>
    <t>201731031034</t>
  </si>
  <si>
    <t>张子荟</t>
  </si>
  <si>
    <t>201731031025</t>
  </si>
  <si>
    <t>邓孝辉</t>
  </si>
  <si>
    <t>工商1172</t>
  </si>
  <si>
    <t>何永辉</t>
  </si>
  <si>
    <t>201731033040</t>
  </si>
  <si>
    <t>舒慧瑛</t>
  </si>
  <si>
    <t>201731033001</t>
  </si>
  <si>
    <t>张威</t>
  </si>
  <si>
    <t>201711102032</t>
  </si>
  <si>
    <t>荆紫微</t>
  </si>
  <si>
    <t>史蒂芬</t>
  </si>
  <si>
    <t>201731033006</t>
  </si>
  <si>
    <t>龙依楠</t>
  </si>
  <si>
    <t>陆灵丽</t>
  </si>
  <si>
    <t>201731033045</t>
  </si>
  <si>
    <t>刘悦</t>
  </si>
  <si>
    <t>隆辉</t>
  </si>
  <si>
    <t>伍旗</t>
  </si>
  <si>
    <t>201731033011</t>
  </si>
  <si>
    <t>李玉婷</t>
  </si>
  <si>
    <t>201731033030</t>
  </si>
  <si>
    <t>龙玙钁</t>
  </si>
  <si>
    <t>201731033046</t>
  </si>
  <si>
    <t>谢澳兰</t>
  </si>
  <si>
    <t>201731033004</t>
  </si>
  <si>
    <t>谭家佳</t>
  </si>
  <si>
    <t>201731032023</t>
  </si>
  <si>
    <t>唐水秀</t>
  </si>
  <si>
    <t>201731033039</t>
  </si>
  <si>
    <t>林子胤</t>
  </si>
  <si>
    <t>201731033022</t>
  </si>
  <si>
    <t>雷康</t>
  </si>
  <si>
    <t>莫香艳</t>
  </si>
  <si>
    <t>邱宏运</t>
  </si>
  <si>
    <t>孙浩</t>
  </si>
  <si>
    <t>201731031016</t>
  </si>
  <si>
    <t>杨研</t>
  </si>
  <si>
    <t>201731033035</t>
  </si>
  <si>
    <t>陈大文</t>
  </si>
  <si>
    <t>201731033003</t>
  </si>
  <si>
    <t>刘昆其</t>
  </si>
  <si>
    <t>201731031032</t>
  </si>
  <si>
    <t>何澳琳</t>
  </si>
  <si>
    <t>201731032032</t>
  </si>
  <si>
    <t>糜瑶</t>
  </si>
  <si>
    <t>朱坤鹏</t>
  </si>
  <si>
    <t>201731033009</t>
  </si>
  <si>
    <t>向晶晶</t>
  </si>
  <si>
    <t>向锐彬</t>
  </si>
  <si>
    <t>曹思奇</t>
  </si>
  <si>
    <t>201731033038</t>
  </si>
  <si>
    <t>周燕辉</t>
  </si>
  <si>
    <t>201731033041</t>
  </si>
  <si>
    <t>周素婷</t>
  </si>
  <si>
    <t>201731033017</t>
  </si>
  <si>
    <t>崔钢银</t>
  </si>
  <si>
    <t>何书颖</t>
  </si>
  <si>
    <t>黄乐康</t>
  </si>
  <si>
    <t>201731032017</t>
  </si>
  <si>
    <t>胡煜城</t>
  </si>
  <si>
    <t>201731031006</t>
  </si>
  <si>
    <t>万诗黎</t>
  </si>
  <si>
    <t>吕飞</t>
  </si>
  <si>
    <t>杨云意</t>
  </si>
  <si>
    <t>丁晶</t>
  </si>
  <si>
    <t>201731033033</t>
  </si>
  <si>
    <t>孔慧敏</t>
  </si>
  <si>
    <t>201731033028</t>
  </si>
  <si>
    <t>邓纯</t>
  </si>
  <si>
    <t>杨喻婷</t>
  </si>
  <si>
    <t>马雨婷</t>
  </si>
  <si>
    <t>201731031048</t>
  </si>
  <si>
    <t>彭颖聪</t>
  </si>
  <si>
    <t>申志远</t>
  </si>
  <si>
    <t>201721012011</t>
  </si>
  <si>
    <t>环境艺术设计</t>
  </si>
  <si>
    <t>环艺1172</t>
  </si>
  <si>
    <t>刘曾荣</t>
  </si>
  <si>
    <t>201721011010</t>
  </si>
  <si>
    <t>环艺1171</t>
  </si>
  <si>
    <t>邵思佳</t>
  </si>
  <si>
    <t>蔡婷</t>
  </si>
  <si>
    <t>201721013020</t>
  </si>
  <si>
    <t>环艺1173</t>
  </si>
  <si>
    <t>尹慧娟</t>
  </si>
  <si>
    <t>201721013003</t>
  </si>
  <si>
    <t>肖梦瑶</t>
  </si>
  <si>
    <t>201721012034</t>
  </si>
  <si>
    <t>方鸿啸</t>
  </si>
  <si>
    <t>201721011015</t>
  </si>
  <si>
    <t>邝丽芳</t>
  </si>
  <si>
    <t>201721013021</t>
  </si>
  <si>
    <t>唐佩瑶</t>
  </si>
  <si>
    <t>201721013018</t>
  </si>
  <si>
    <t>刘婷</t>
  </si>
  <si>
    <t>201721011013</t>
  </si>
  <si>
    <t>201721012001</t>
  </si>
  <si>
    <t>陈琳</t>
  </si>
  <si>
    <t>田怡熙</t>
  </si>
  <si>
    <t>201721013026</t>
  </si>
  <si>
    <t>李小萍</t>
  </si>
  <si>
    <t>201721013016</t>
  </si>
  <si>
    <t>邹翠</t>
  </si>
  <si>
    <t>201721013004</t>
  </si>
  <si>
    <t>童驿峣</t>
  </si>
  <si>
    <t>201721011034</t>
  </si>
  <si>
    <t>阙佳帅</t>
  </si>
  <si>
    <t>201721013025</t>
  </si>
  <si>
    <t>朱天佑</t>
  </si>
  <si>
    <t>201721011041</t>
  </si>
  <si>
    <t>夏志泽</t>
  </si>
  <si>
    <t>201721013038</t>
  </si>
  <si>
    <t>钟薇</t>
  </si>
  <si>
    <t>201721012010</t>
  </si>
  <si>
    <t>张子韦</t>
  </si>
  <si>
    <t>201721011006</t>
  </si>
  <si>
    <t>李建明</t>
  </si>
  <si>
    <t>201721013013</t>
  </si>
  <si>
    <t>尧芳君</t>
  </si>
  <si>
    <t>201731014035</t>
  </si>
  <si>
    <t>会计</t>
  </si>
  <si>
    <t>会计1174</t>
  </si>
  <si>
    <t>刘雅涵</t>
  </si>
  <si>
    <t>201731011031</t>
  </si>
  <si>
    <t>会计1171</t>
  </si>
  <si>
    <t>李艳</t>
  </si>
  <si>
    <t>201731014024</t>
  </si>
  <si>
    <t>徐小兰</t>
  </si>
  <si>
    <t>201731017021</t>
  </si>
  <si>
    <t>会计1177</t>
  </si>
  <si>
    <t>刘雨婷</t>
  </si>
  <si>
    <t>201731015013</t>
  </si>
  <si>
    <t>会计1175</t>
  </si>
  <si>
    <t>陈甜甜</t>
  </si>
  <si>
    <t>201731015014</t>
  </si>
  <si>
    <t>马雨寒</t>
  </si>
  <si>
    <t>201731011001</t>
  </si>
  <si>
    <t>贺银萍</t>
  </si>
  <si>
    <t>201731017030</t>
  </si>
  <si>
    <t>尹碧雪</t>
  </si>
  <si>
    <t>201731016031</t>
  </si>
  <si>
    <t>会计1176</t>
  </si>
  <si>
    <t>李洁</t>
  </si>
  <si>
    <t>201731014036</t>
  </si>
  <si>
    <t>欧筱婕</t>
  </si>
  <si>
    <t>201731011009</t>
  </si>
  <si>
    <t>蒋金利</t>
  </si>
  <si>
    <t>201731012044</t>
  </si>
  <si>
    <t>会计1172</t>
  </si>
  <si>
    <t>肖瑶</t>
  </si>
  <si>
    <t>201731016009</t>
  </si>
  <si>
    <t>姚蕊</t>
  </si>
  <si>
    <t>201731017026</t>
  </si>
  <si>
    <t>左诗琪</t>
  </si>
  <si>
    <t>201731014022</t>
  </si>
  <si>
    <t xml:space="preserve">钟晓洁 </t>
  </si>
  <si>
    <t>201731013040</t>
  </si>
  <si>
    <t>会计1173</t>
  </si>
  <si>
    <t>蒋志飞</t>
  </si>
  <si>
    <t>201731017032</t>
  </si>
  <si>
    <t>张新娟</t>
  </si>
  <si>
    <t>201731017025</t>
  </si>
  <si>
    <t>刘海姣</t>
  </si>
  <si>
    <t>201731011007</t>
  </si>
  <si>
    <t>蒋佳林</t>
  </si>
  <si>
    <t>201731014027</t>
  </si>
  <si>
    <t>李菊蓉</t>
  </si>
  <si>
    <t>201731012004</t>
  </si>
  <si>
    <t>龙佳文</t>
  </si>
  <si>
    <t>201731016040</t>
  </si>
  <si>
    <t>龙珠</t>
  </si>
  <si>
    <t>201731011032</t>
  </si>
  <si>
    <t>童燕</t>
  </si>
  <si>
    <t>201731013023</t>
  </si>
  <si>
    <t>莫婷</t>
  </si>
  <si>
    <t>201731017038</t>
  </si>
  <si>
    <t>戴怀瑜</t>
  </si>
  <si>
    <t>201731017031</t>
  </si>
  <si>
    <t>李雨蝶</t>
  </si>
  <si>
    <t>201731017023</t>
  </si>
  <si>
    <t>李晴艳</t>
  </si>
  <si>
    <t>201731012002</t>
  </si>
  <si>
    <t>朱群娇</t>
  </si>
  <si>
    <t>201731015022</t>
  </si>
  <si>
    <t>罗静</t>
  </si>
  <si>
    <t>201731015048</t>
  </si>
  <si>
    <t>龙玲玲</t>
  </si>
  <si>
    <t>201731014010</t>
  </si>
  <si>
    <t>苏钰棋</t>
  </si>
  <si>
    <t>201731014034</t>
  </si>
  <si>
    <t>郭丹</t>
  </si>
  <si>
    <t>201731017043</t>
  </si>
  <si>
    <t>李娅凌</t>
  </si>
  <si>
    <t>201731013029</t>
  </si>
  <si>
    <t>黄诗琦</t>
  </si>
  <si>
    <t>201731016027</t>
  </si>
  <si>
    <t>徐庆庆</t>
  </si>
  <si>
    <t>201731014047</t>
  </si>
  <si>
    <t>王晶</t>
  </si>
  <si>
    <t>201731014016</t>
  </si>
  <si>
    <t>邓凯飘</t>
  </si>
  <si>
    <t>201731016041</t>
  </si>
  <si>
    <t>曾晴</t>
  </si>
  <si>
    <t>汪娅妮</t>
  </si>
  <si>
    <t>201731017012</t>
  </si>
  <si>
    <t>吴紫艳</t>
  </si>
  <si>
    <t>201731017042</t>
  </si>
  <si>
    <t>黄锦玉</t>
  </si>
  <si>
    <t>201731017033</t>
  </si>
  <si>
    <t>汪益</t>
  </si>
  <si>
    <t>201731015029</t>
  </si>
  <si>
    <t>黄芳</t>
  </si>
  <si>
    <t>201731013031</t>
  </si>
  <si>
    <t>王倩</t>
  </si>
  <si>
    <t>201731013027</t>
  </si>
  <si>
    <t>雷雅漪</t>
  </si>
  <si>
    <t>201731015012</t>
  </si>
  <si>
    <t>赵媛</t>
  </si>
  <si>
    <t>201731016025</t>
  </si>
  <si>
    <t>何欢萍</t>
  </si>
  <si>
    <t>201731012034</t>
  </si>
  <si>
    <t>王逸慧</t>
  </si>
  <si>
    <t>201731013022</t>
  </si>
  <si>
    <t>佘语晴</t>
  </si>
  <si>
    <t>201731016047</t>
  </si>
  <si>
    <t>宋思念</t>
  </si>
  <si>
    <t>201731017004</t>
  </si>
  <si>
    <t>梁艳红</t>
  </si>
  <si>
    <t>201731012007</t>
  </si>
  <si>
    <t>顾亚菲</t>
  </si>
  <si>
    <t>201731016029</t>
  </si>
  <si>
    <t>胡琦璘</t>
  </si>
  <si>
    <t>201731016001</t>
  </si>
  <si>
    <t>舒姣姣</t>
  </si>
  <si>
    <t>201731017027</t>
  </si>
  <si>
    <t>颜梦婷</t>
  </si>
  <si>
    <t>201731015039</t>
  </si>
  <si>
    <t>彭小曼</t>
  </si>
  <si>
    <t>201731017040</t>
  </si>
  <si>
    <t>秦思雨</t>
  </si>
  <si>
    <t>201731011043</t>
  </si>
  <si>
    <t>苏英杰</t>
  </si>
  <si>
    <t>201731012051</t>
  </si>
  <si>
    <t>苏珊</t>
  </si>
  <si>
    <t>201731016008</t>
  </si>
  <si>
    <t>伍情</t>
  </si>
  <si>
    <t>201731015036</t>
  </si>
  <si>
    <t>郑连花</t>
  </si>
  <si>
    <t>201731014032</t>
  </si>
  <si>
    <t>潘文欣</t>
  </si>
  <si>
    <t>201731014005</t>
  </si>
  <si>
    <t>胡彩云</t>
  </si>
  <si>
    <t>201731015049</t>
  </si>
  <si>
    <t>刘瑶</t>
  </si>
  <si>
    <t>201731016005</t>
  </si>
  <si>
    <t>刘孟诗</t>
  </si>
  <si>
    <t>201731013003</t>
  </si>
  <si>
    <t>付清云</t>
  </si>
  <si>
    <t>201731012040</t>
  </si>
  <si>
    <t>周柏含</t>
  </si>
  <si>
    <t>201731012026</t>
  </si>
  <si>
    <t>陈雪红</t>
  </si>
  <si>
    <t>201731017028</t>
  </si>
  <si>
    <t>李林慧</t>
  </si>
  <si>
    <t>201731015023</t>
  </si>
  <si>
    <t>张翔翔</t>
  </si>
  <si>
    <t>201731012036</t>
  </si>
  <si>
    <t>董盼</t>
  </si>
  <si>
    <t>201731014048</t>
  </si>
  <si>
    <t>李兰玲</t>
  </si>
  <si>
    <t>201731013037</t>
  </si>
  <si>
    <t>陈彦诺</t>
  </si>
  <si>
    <t>201731017017</t>
  </si>
  <si>
    <t>钱雨蔚</t>
  </si>
  <si>
    <t>201731012013</t>
  </si>
  <si>
    <t>杨思</t>
  </si>
  <si>
    <t>201731016016</t>
  </si>
  <si>
    <t>黄泳蓉</t>
  </si>
  <si>
    <t>谢文静</t>
  </si>
  <si>
    <t>201731014007</t>
  </si>
  <si>
    <t>申晗梅</t>
  </si>
  <si>
    <t>201731014030</t>
  </si>
  <si>
    <t>谭蓉</t>
  </si>
  <si>
    <t>201731013012</t>
  </si>
  <si>
    <t>谭丹丹</t>
  </si>
  <si>
    <t>201731013006</t>
  </si>
  <si>
    <t>盘成君</t>
  </si>
  <si>
    <t>201731011040</t>
  </si>
  <si>
    <t>罗露</t>
  </si>
  <si>
    <t>201731013038</t>
  </si>
  <si>
    <t>张姣蛟</t>
  </si>
  <si>
    <t>201731011048</t>
  </si>
  <si>
    <t>李宗兰</t>
  </si>
  <si>
    <t>201731012033</t>
  </si>
  <si>
    <t>周晞</t>
  </si>
  <si>
    <t>201731014044</t>
  </si>
  <si>
    <t>龚亚男</t>
  </si>
  <si>
    <t>201731131024</t>
  </si>
  <si>
    <t>周俊</t>
  </si>
  <si>
    <t>201731016022</t>
  </si>
  <si>
    <t>冯海姣</t>
  </si>
  <si>
    <t>201731014020</t>
  </si>
  <si>
    <t>王金来</t>
  </si>
  <si>
    <t>201731013004</t>
  </si>
  <si>
    <t>唐秋艳</t>
  </si>
  <si>
    <t>201731012037</t>
  </si>
  <si>
    <t>邹莎莎</t>
  </si>
  <si>
    <t>201731013024</t>
  </si>
  <si>
    <t>胡倩</t>
  </si>
  <si>
    <t>201731013001</t>
  </si>
  <si>
    <t>王欣宇</t>
  </si>
  <si>
    <t>201731016004</t>
  </si>
  <si>
    <t>王婷</t>
  </si>
  <si>
    <t>201731015011</t>
  </si>
  <si>
    <t>周婉露</t>
  </si>
  <si>
    <t>201731012052</t>
  </si>
  <si>
    <t>胡蝶</t>
  </si>
  <si>
    <t>201731013043</t>
  </si>
  <si>
    <t>欧琳江</t>
  </si>
  <si>
    <t>201731017047</t>
  </si>
  <si>
    <t>兰天</t>
  </si>
  <si>
    <t>201731013030</t>
  </si>
  <si>
    <t>周芷怡</t>
  </si>
  <si>
    <t>201731032004</t>
  </si>
  <si>
    <t>王灿</t>
  </si>
  <si>
    <t>201731016034</t>
  </si>
  <si>
    <t>李瑾瑜</t>
  </si>
  <si>
    <t>201731016043</t>
  </si>
  <si>
    <t>张琼</t>
  </si>
  <si>
    <t>201631012002</t>
  </si>
  <si>
    <t>曾超</t>
  </si>
  <si>
    <t>201731016039</t>
  </si>
  <si>
    <t>杨璐</t>
  </si>
  <si>
    <t>201631022020</t>
  </si>
  <si>
    <t>陈泓颖</t>
  </si>
  <si>
    <t>201731015008</t>
  </si>
  <si>
    <t>夏越欣</t>
  </si>
  <si>
    <t>201731015050</t>
  </si>
  <si>
    <t>李澍政</t>
  </si>
  <si>
    <t>201731015024</t>
  </si>
  <si>
    <t>刘金琳</t>
  </si>
  <si>
    <t>201731013050</t>
  </si>
  <si>
    <t>李慧</t>
  </si>
  <si>
    <t>201731013048</t>
  </si>
  <si>
    <t>严涵玉</t>
  </si>
  <si>
    <t>201731013051</t>
  </si>
  <si>
    <t>曾沛沛</t>
  </si>
  <si>
    <t>201731014050</t>
  </si>
  <si>
    <t>杨俊杰</t>
  </si>
  <si>
    <t>201731131001</t>
  </si>
  <si>
    <t>酒店管理</t>
  </si>
  <si>
    <t>酒管1171</t>
  </si>
  <si>
    <t>姚浪</t>
  </si>
  <si>
    <t>201731131038</t>
  </si>
  <si>
    <t>宁波</t>
  </si>
  <si>
    <t>201731131007</t>
  </si>
  <si>
    <t>王宇琦</t>
  </si>
  <si>
    <t>201731131015</t>
  </si>
  <si>
    <t>马雨珍</t>
  </si>
  <si>
    <t>201731131005</t>
  </si>
  <si>
    <t>邓志翔</t>
  </si>
  <si>
    <t>201731131032</t>
  </si>
  <si>
    <t>赵玉英</t>
  </si>
  <si>
    <t>201731131041</t>
  </si>
  <si>
    <t>郭红孟</t>
  </si>
  <si>
    <t>201731021023</t>
  </si>
  <si>
    <t>市场营销</t>
  </si>
  <si>
    <t>市营1171</t>
  </si>
  <si>
    <t>杨宗钱</t>
  </si>
  <si>
    <t>201731023044</t>
  </si>
  <si>
    <t>市营1173</t>
  </si>
  <si>
    <t>江炼</t>
  </si>
  <si>
    <t>201731022004</t>
  </si>
  <si>
    <t>市营1172</t>
  </si>
  <si>
    <t>彭湘栋</t>
  </si>
  <si>
    <t>刘玉成</t>
  </si>
  <si>
    <t>201731022003</t>
  </si>
  <si>
    <t>谌礼雪</t>
  </si>
  <si>
    <t>201731023002</t>
  </si>
  <si>
    <t>杨家豪</t>
  </si>
  <si>
    <t>201731023025</t>
  </si>
  <si>
    <t>林琴</t>
  </si>
  <si>
    <t>201731022043</t>
  </si>
  <si>
    <t>袁寒玉</t>
  </si>
  <si>
    <t>201731023010</t>
  </si>
  <si>
    <t>吴元</t>
  </si>
  <si>
    <t>赵敏</t>
  </si>
  <si>
    <t>201731022033</t>
  </si>
  <si>
    <t>纪欣怡</t>
  </si>
  <si>
    <t>201731021001</t>
  </si>
  <si>
    <t>孙咏怡</t>
  </si>
  <si>
    <t>201731021025</t>
  </si>
  <si>
    <t>胡楚洁</t>
  </si>
  <si>
    <t>201731023026</t>
  </si>
  <si>
    <t>邓湘文</t>
  </si>
  <si>
    <t>201731023032</t>
  </si>
  <si>
    <t>赵柏村</t>
  </si>
  <si>
    <t>201731021017</t>
  </si>
  <si>
    <t>周涵枫</t>
  </si>
  <si>
    <t>201731022036</t>
  </si>
  <si>
    <t>廖婷</t>
  </si>
  <si>
    <t>201731021007</t>
  </si>
  <si>
    <t>张净烨</t>
  </si>
  <si>
    <t>201731023022</t>
  </si>
  <si>
    <t>赵子珍</t>
  </si>
  <si>
    <t>201731022045</t>
  </si>
  <si>
    <t>王巧巧</t>
  </si>
  <si>
    <t>201731023039</t>
  </si>
  <si>
    <t>蒋琴琴</t>
  </si>
  <si>
    <t>邓蓉</t>
  </si>
  <si>
    <t>201731022010</t>
  </si>
  <si>
    <t>杨培警</t>
  </si>
  <si>
    <t>201731022017</t>
  </si>
  <si>
    <t>赵卓</t>
  </si>
  <si>
    <t>201731022008</t>
  </si>
  <si>
    <t>吕姝怡</t>
  </si>
  <si>
    <t>唐思文</t>
  </si>
  <si>
    <t>李超慧</t>
  </si>
  <si>
    <t>201731033020</t>
  </si>
  <si>
    <t>王铠</t>
  </si>
  <si>
    <t>旷清琦</t>
  </si>
  <si>
    <t>201731721005</t>
  </si>
  <si>
    <t>李仟</t>
  </si>
  <si>
    <t>201731023028</t>
  </si>
  <si>
    <t>张选晶</t>
  </si>
  <si>
    <t>201731023045</t>
  </si>
  <si>
    <t>王凯</t>
  </si>
  <si>
    <t>201711151002</t>
  </si>
  <si>
    <t>杨皓怡</t>
  </si>
  <si>
    <t>李安宁</t>
  </si>
  <si>
    <t>郑紫千</t>
  </si>
  <si>
    <t>201731021027</t>
  </si>
  <si>
    <t>赵逢源</t>
  </si>
  <si>
    <t>201731021054</t>
  </si>
  <si>
    <t>黄琳峰</t>
  </si>
  <si>
    <t>201731021046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</si>
</sst>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_);[Red]\(0\)"/>
    <numFmt numFmtId="178" formatCode="0.00_ "/>
    <numFmt numFmtId="179" formatCode="000000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rgb="FF36363D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6" fillId="25" borderId="2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5"/>
  <sheetViews>
    <sheetView tabSelected="1" zoomScale="82" zoomScaleNormal="82" workbookViewId="0">
      <selection activeCell="O11" sqref="O11"/>
    </sheetView>
  </sheetViews>
  <sheetFormatPr defaultColWidth="9" defaultRowHeight="13.5"/>
  <cols>
    <col min="1" max="3" width="9" style="5"/>
    <col min="4" max="4" width="16.625" style="5" customWidth="1"/>
    <col min="5" max="5" width="15.25" style="5" customWidth="1"/>
    <col min="6" max="6" width="13.75" style="5" customWidth="1"/>
    <col min="7" max="8" width="9" style="5"/>
    <col min="9" max="9" width="9" style="6"/>
    <col min="10" max="16384" width="9" style="5"/>
  </cols>
  <sheetData>
    <row r="1" s="1" customFormat="1" ht="30.5" customHeight="1" spans="1:11">
      <c r="A1" s="7" t="s">
        <v>0</v>
      </c>
      <c r="B1" s="7"/>
      <c r="C1" s="7"/>
      <c r="D1" s="7"/>
      <c r="E1" s="7"/>
      <c r="F1" s="7"/>
      <c r="G1" s="7"/>
      <c r="H1" s="7"/>
      <c r="I1" s="22"/>
      <c r="J1" s="7"/>
      <c r="K1" s="7"/>
    </row>
    <row r="2" s="1" customFormat="1" ht="40.5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23" t="s">
        <v>9</v>
      </c>
      <c r="J2" s="8" t="s">
        <v>10</v>
      </c>
      <c r="K2" s="9" t="s">
        <v>11</v>
      </c>
      <c r="L2" s="24" t="s">
        <v>12</v>
      </c>
    </row>
    <row r="3" s="2" customFormat="1" ht="20.5" customHeight="1" spans="1:12">
      <c r="A3" s="10">
        <v>1</v>
      </c>
      <c r="B3" s="10" t="s">
        <v>13</v>
      </c>
      <c r="C3" s="10" t="s">
        <v>14</v>
      </c>
      <c r="D3" s="36" t="s">
        <v>15</v>
      </c>
      <c r="E3" s="11" t="s">
        <v>16</v>
      </c>
      <c r="F3" s="10" t="s">
        <v>17</v>
      </c>
      <c r="G3" s="10">
        <v>3</v>
      </c>
      <c r="H3" s="10">
        <v>2542</v>
      </c>
      <c r="I3" s="25">
        <v>84.73</v>
      </c>
      <c r="J3" s="10">
        <v>1</v>
      </c>
      <c r="K3" s="10" t="s">
        <v>18</v>
      </c>
      <c r="L3" s="10"/>
    </row>
    <row r="4" s="2" customFormat="1" ht="20.5" customHeight="1" spans="1:12">
      <c r="A4" s="10">
        <v>2</v>
      </c>
      <c r="B4" s="10" t="s">
        <v>19</v>
      </c>
      <c r="C4" s="10" t="s">
        <v>14</v>
      </c>
      <c r="D4" s="11">
        <v>201731031004</v>
      </c>
      <c r="E4" s="11" t="s">
        <v>16</v>
      </c>
      <c r="F4" s="10" t="s">
        <v>17</v>
      </c>
      <c r="G4" s="10">
        <v>3</v>
      </c>
      <c r="H4" s="10">
        <v>2531</v>
      </c>
      <c r="I4" s="25">
        <v>84.36</v>
      </c>
      <c r="J4" s="10">
        <v>2</v>
      </c>
      <c r="K4" s="10" t="s">
        <v>18</v>
      </c>
      <c r="L4" s="10"/>
    </row>
    <row r="5" s="2" customFormat="1" ht="20.5" customHeight="1" spans="1:12">
      <c r="A5" s="10">
        <v>3</v>
      </c>
      <c r="B5" s="10" t="s">
        <v>20</v>
      </c>
      <c r="C5" s="10" t="s">
        <v>14</v>
      </c>
      <c r="D5" s="36" t="s">
        <v>21</v>
      </c>
      <c r="E5" s="11" t="s">
        <v>16</v>
      </c>
      <c r="F5" s="10" t="s">
        <v>17</v>
      </c>
      <c r="G5" s="10">
        <v>3</v>
      </c>
      <c r="H5" s="10">
        <v>2521</v>
      </c>
      <c r="I5" s="10">
        <v>84.03</v>
      </c>
      <c r="J5" s="10">
        <v>3</v>
      </c>
      <c r="K5" s="10" t="s">
        <v>18</v>
      </c>
      <c r="L5" s="10"/>
    </row>
    <row r="6" s="2" customFormat="1" ht="20.5" customHeight="1" spans="1:12">
      <c r="A6" s="10">
        <v>4</v>
      </c>
      <c r="B6" s="10" t="s">
        <v>22</v>
      </c>
      <c r="C6" s="10" t="s">
        <v>14</v>
      </c>
      <c r="D6" s="11">
        <v>201731031033</v>
      </c>
      <c r="E6" s="11" t="s">
        <v>16</v>
      </c>
      <c r="F6" s="10" t="s">
        <v>17</v>
      </c>
      <c r="G6" s="10">
        <v>3</v>
      </c>
      <c r="H6" s="10">
        <v>2503</v>
      </c>
      <c r="I6" s="25">
        <v>83.43</v>
      </c>
      <c r="J6" s="10">
        <v>4</v>
      </c>
      <c r="K6" s="10" t="s">
        <v>18</v>
      </c>
      <c r="L6" s="10"/>
    </row>
    <row r="7" s="2" customFormat="1" ht="20.5" customHeight="1" spans="1:12">
      <c r="A7" s="10">
        <v>5</v>
      </c>
      <c r="B7" s="12" t="s">
        <v>23</v>
      </c>
      <c r="C7" s="12" t="s">
        <v>14</v>
      </c>
      <c r="D7" s="37" t="s">
        <v>24</v>
      </c>
      <c r="E7" s="12" t="s">
        <v>16</v>
      </c>
      <c r="F7" s="12" t="s">
        <v>25</v>
      </c>
      <c r="G7" s="12">
        <v>3</v>
      </c>
      <c r="H7" s="10">
        <v>2488</v>
      </c>
      <c r="I7" s="25">
        <v>82.93</v>
      </c>
      <c r="J7" s="10">
        <v>5</v>
      </c>
      <c r="K7" s="10" t="s">
        <v>18</v>
      </c>
      <c r="L7" s="10"/>
    </row>
    <row r="8" s="2" customFormat="1" ht="20.5" customHeight="1" spans="1:12">
      <c r="A8" s="10">
        <v>6</v>
      </c>
      <c r="B8" s="10" t="s">
        <v>26</v>
      </c>
      <c r="C8" s="10" t="s">
        <v>27</v>
      </c>
      <c r="D8" s="11">
        <v>201731031043</v>
      </c>
      <c r="E8" s="11" t="s">
        <v>16</v>
      </c>
      <c r="F8" s="10" t="s">
        <v>17</v>
      </c>
      <c r="G8" s="10">
        <v>3</v>
      </c>
      <c r="H8" s="10">
        <v>2482</v>
      </c>
      <c r="I8" s="25">
        <v>82.73</v>
      </c>
      <c r="J8" s="10">
        <v>6</v>
      </c>
      <c r="K8" s="10" t="s">
        <v>18</v>
      </c>
      <c r="L8" s="10"/>
    </row>
    <row r="9" s="2" customFormat="1" ht="20.5" customHeight="1" spans="1:12">
      <c r="A9" s="10">
        <v>7</v>
      </c>
      <c r="B9" s="10" t="s">
        <v>28</v>
      </c>
      <c r="C9" s="10" t="s">
        <v>14</v>
      </c>
      <c r="D9" s="36" t="s">
        <v>29</v>
      </c>
      <c r="E9" s="11" t="s">
        <v>16</v>
      </c>
      <c r="F9" s="10" t="s">
        <v>17</v>
      </c>
      <c r="G9" s="10">
        <v>3</v>
      </c>
      <c r="H9" s="10">
        <v>2472</v>
      </c>
      <c r="I9" s="25">
        <v>82.4</v>
      </c>
      <c r="J9" s="10">
        <v>7</v>
      </c>
      <c r="K9" s="10" t="s">
        <v>18</v>
      </c>
      <c r="L9" s="10"/>
    </row>
    <row r="10" s="2" customFormat="1" ht="20.5" customHeight="1" spans="1:12">
      <c r="A10" s="10">
        <v>8</v>
      </c>
      <c r="B10" s="13" t="s">
        <v>30</v>
      </c>
      <c r="C10" s="13" t="s">
        <v>14</v>
      </c>
      <c r="D10" s="38" t="s">
        <v>31</v>
      </c>
      <c r="E10" s="13" t="s">
        <v>16</v>
      </c>
      <c r="F10" s="13" t="s">
        <v>17</v>
      </c>
      <c r="G10" s="13">
        <v>3</v>
      </c>
      <c r="H10" s="10">
        <v>2469</v>
      </c>
      <c r="I10" s="25">
        <v>82.3</v>
      </c>
      <c r="J10" s="10">
        <v>8</v>
      </c>
      <c r="K10" s="10" t="s">
        <v>18</v>
      </c>
      <c r="L10" s="10"/>
    </row>
    <row r="11" s="2" customFormat="1" ht="20.5" customHeight="1" spans="1:12">
      <c r="A11" s="10">
        <v>9</v>
      </c>
      <c r="B11" s="10" t="s">
        <v>32</v>
      </c>
      <c r="C11" s="10" t="s">
        <v>27</v>
      </c>
      <c r="D11" s="36" t="s">
        <v>33</v>
      </c>
      <c r="E11" s="11" t="s">
        <v>16</v>
      </c>
      <c r="F11" s="10" t="s">
        <v>17</v>
      </c>
      <c r="G11" s="10">
        <v>3</v>
      </c>
      <c r="H11" s="10">
        <v>2466</v>
      </c>
      <c r="I11" s="25">
        <v>82.2</v>
      </c>
      <c r="J11" s="10">
        <v>9</v>
      </c>
      <c r="K11" s="10" t="s">
        <v>18</v>
      </c>
      <c r="L11" s="10"/>
    </row>
    <row r="12" s="2" customFormat="1" ht="20.5" customHeight="1" spans="1:12">
      <c r="A12" s="10">
        <v>10</v>
      </c>
      <c r="B12" s="10" t="s">
        <v>34</v>
      </c>
      <c r="C12" s="10" t="s">
        <v>27</v>
      </c>
      <c r="D12" s="14">
        <v>201731032012</v>
      </c>
      <c r="E12" s="11" t="s">
        <v>16</v>
      </c>
      <c r="F12" s="10" t="s">
        <v>35</v>
      </c>
      <c r="G12" s="10">
        <v>3</v>
      </c>
      <c r="H12" s="10">
        <v>2440</v>
      </c>
      <c r="I12" s="25">
        <v>81.33</v>
      </c>
      <c r="J12" s="10">
        <v>10</v>
      </c>
      <c r="K12" s="10" t="s">
        <v>18</v>
      </c>
      <c r="L12" s="10"/>
    </row>
    <row r="13" s="2" customFormat="1" ht="20.5" customHeight="1" spans="1:12">
      <c r="A13" s="10">
        <v>11</v>
      </c>
      <c r="B13" s="12" t="s">
        <v>36</v>
      </c>
      <c r="C13" s="12" t="s">
        <v>27</v>
      </c>
      <c r="D13" s="12" t="s">
        <v>37</v>
      </c>
      <c r="E13" s="12" t="s">
        <v>16</v>
      </c>
      <c r="F13" s="12" t="s">
        <v>25</v>
      </c>
      <c r="G13" s="12">
        <v>3</v>
      </c>
      <c r="H13" s="10">
        <v>2439</v>
      </c>
      <c r="I13" s="25">
        <v>81.3</v>
      </c>
      <c r="J13" s="10">
        <v>11</v>
      </c>
      <c r="K13" s="10" t="s">
        <v>18</v>
      </c>
      <c r="L13" s="10"/>
    </row>
    <row r="14" s="2" customFormat="1" ht="20.5" customHeight="1" spans="1:12">
      <c r="A14" s="10">
        <v>12</v>
      </c>
      <c r="B14" s="12" t="s">
        <v>38</v>
      </c>
      <c r="C14" s="12" t="s">
        <v>14</v>
      </c>
      <c r="D14" s="37" t="s">
        <v>39</v>
      </c>
      <c r="E14" s="12" t="s">
        <v>16</v>
      </c>
      <c r="F14" s="12" t="s">
        <v>25</v>
      </c>
      <c r="G14" s="12">
        <v>3</v>
      </c>
      <c r="H14" s="10">
        <v>2434</v>
      </c>
      <c r="I14" s="25">
        <v>81.13</v>
      </c>
      <c r="J14" s="10">
        <v>12</v>
      </c>
      <c r="K14" s="10" t="s">
        <v>18</v>
      </c>
      <c r="L14" s="10"/>
    </row>
    <row r="15" s="2" customFormat="1" ht="20.5" customHeight="1" spans="1:12">
      <c r="A15" s="10">
        <v>13</v>
      </c>
      <c r="B15" s="12" t="s">
        <v>40</v>
      </c>
      <c r="C15" s="12" t="s">
        <v>27</v>
      </c>
      <c r="D15" s="37" t="s">
        <v>41</v>
      </c>
      <c r="E15" s="12" t="s">
        <v>16</v>
      </c>
      <c r="F15" s="12" t="s">
        <v>25</v>
      </c>
      <c r="G15" s="12">
        <v>3</v>
      </c>
      <c r="H15" s="10">
        <v>2342</v>
      </c>
      <c r="I15" s="25">
        <v>80.75</v>
      </c>
      <c r="J15" s="10">
        <v>13</v>
      </c>
      <c r="K15" s="10" t="s">
        <v>18</v>
      </c>
      <c r="L15" s="10"/>
    </row>
    <row r="16" s="2" customFormat="1" ht="20.5" customHeight="1" spans="1:12">
      <c r="A16" s="10">
        <v>14</v>
      </c>
      <c r="B16" s="10" t="s">
        <v>42</v>
      </c>
      <c r="C16" s="10" t="s">
        <v>14</v>
      </c>
      <c r="D16" s="14">
        <v>201731032036</v>
      </c>
      <c r="E16" s="10" t="s">
        <v>16</v>
      </c>
      <c r="F16" s="10" t="s">
        <v>35</v>
      </c>
      <c r="G16" s="10">
        <v>3</v>
      </c>
      <c r="H16" s="10">
        <v>2407</v>
      </c>
      <c r="I16" s="25">
        <v>80.23</v>
      </c>
      <c r="J16" s="10">
        <v>14</v>
      </c>
      <c r="K16" s="10" t="s">
        <v>18</v>
      </c>
      <c r="L16" s="10"/>
    </row>
    <row r="17" s="2" customFormat="1" ht="20.5" customHeight="1" spans="1:12">
      <c r="A17" s="10">
        <v>15</v>
      </c>
      <c r="B17" s="12" t="s">
        <v>43</v>
      </c>
      <c r="C17" s="12" t="s">
        <v>14</v>
      </c>
      <c r="D17" s="37" t="s">
        <v>44</v>
      </c>
      <c r="E17" s="12" t="s">
        <v>16</v>
      </c>
      <c r="F17" s="12" t="s">
        <v>25</v>
      </c>
      <c r="G17" s="12">
        <v>3</v>
      </c>
      <c r="H17" s="10">
        <v>2406</v>
      </c>
      <c r="I17" s="25">
        <v>80.2</v>
      </c>
      <c r="J17" s="10">
        <v>15</v>
      </c>
      <c r="K17" s="10" t="s">
        <v>18</v>
      </c>
      <c r="L17" s="10"/>
    </row>
    <row r="18" s="2" customFormat="1" ht="20.5" customHeight="1" spans="1:12">
      <c r="A18" s="10">
        <v>16</v>
      </c>
      <c r="B18" s="10" t="s">
        <v>45</v>
      </c>
      <c r="C18" s="10" t="s">
        <v>14</v>
      </c>
      <c r="D18" s="14">
        <v>201731032005</v>
      </c>
      <c r="E18" s="10" t="s">
        <v>16</v>
      </c>
      <c r="F18" s="10" t="s">
        <v>35</v>
      </c>
      <c r="G18" s="10">
        <v>3</v>
      </c>
      <c r="H18" s="10">
        <v>2402</v>
      </c>
      <c r="I18" s="25">
        <v>80.06</v>
      </c>
      <c r="J18" s="10">
        <v>16</v>
      </c>
      <c r="K18" s="10" t="s">
        <v>18</v>
      </c>
      <c r="L18" s="10"/>
    </row>
    <row r="19" s="2" customFormat="1" ht="20.5" customHeight="1" spans="1:12">
      <c r="A19" s="10">
        <v>17</v>
      </c>
      <c r="B19" s="12" t="s">
        <v>46</v>
      </c>
      <c r="C19" s="12" t="s">
        <v>14</v>
      </c>
      <c r="D19" s="37" t="s">
        <v>47</v>
      </c>
      <c r="E19" s="12" t="s">
        <v>16</v>
      </c>
      <c r="F19" s="12" t="s">
        <v>25</v>
      </c>
      <c r="G19" s="12">
        <v>3</v>
      </c>
      <c r="H19" s="10">
        <v>2402</v>
      </c>
      <c r="I19" s="25">
        <v>80.06</v>
      </c>
      <c r="J19" s="10">
        <v>17</v>
      </c>
      <c r="K19" s="10" t="s">
        <v>18</v>
      </c>
      <c r="L19" s="10"/>
    </row>
    <row r="20" s="2" customFormat="1" ht="20.5" customHeight="1" spans="1:12">
      <c r="A20" s="10">
        <v>18</v>
      </c>
      <c r="B20" s="10" t="s">
        <v>48</v>
      </c>
      <c r="C20" s="10" t="s">
        <v>27</v>
      </c>
      <c r="D20" s="14">
        <v>201731032010</v>
      </c>
      <c r="E20" s="10" t="s">
        <v>16</v>
      </c>
      <c r="F20" s="10" t="s">
        <v>35</v>
      </c>
      <c r="G20" s="10">
        <v>3</v>
      </c>
      <c r="H20" s="10">
        <v>2396</v>
      </c>
      <c r="I20" s="10">
        <v>79.86</v>
      </c>
      <c r="J20" s="10">
        <v>18</v>
      </c>
      <c r="K20" s="10" t="s">
        <v>18</v>
      </c>
      <c r="L20" s="10"/>
    </row>
    <row r="21" s="2" customFormat="1" ht="20.5" customHeight="1" spans="1:12">
      <c r="A21" s="10">
        <v>19</v>
      </c>
      <c r="B21" s="10" t="s">
        <v>49</v>
      </c>
      <c r="C21" s="10" t="s">
        <v>27</v>
      </c>
      <c r="D21" s="14">
        <v>201731032014</v>
      </c>
      <c r="E21" s="10" t="s">
        <v>16</v>
      </c>
      <c r="F21" s="10" t="s">
        <v>35</v>
      </c>
      <c r="G21" s="10">
        <v>3</v>
      </c>
      <c r="H21" s="10">
        <v>2394</v>
      </c>
      <c r="I21" s="25">
        <v>79.8</v>
      </c>
      <c r="J21" s="10">
        <v>19</v>
      </c>
      <c r="K21" s="10" t="s">
        <v>18</v>
      </c>
      <c r="L21" s="10"/>
    </row>
    <row r="22" s="2" customFormat="1" ht="20.5" customHeight="1" spans="1:12">
      <c r="A22" s="10">
        <v>20</v>
      </c>
      <c r="B22" s="12" t="s">
        <v>50</v>
      </c>
      <c r="C22" s="12" t="s">
        <v>27</v>
      </c>
      <c r="D22" s="37" t="s">
        <v>51</v>
      </c>
      <c r="E22" s="12" t="s">
        <v>16</v>
      </c>
      <c r="F22" s="12" t="s">
        <v>25</v>
      </c>
      <c r="G22" s="12">
        <v>3</v>
      </c>
      <c r="H22" s="10">
        <v>2391</v>
      </c>
      <c r="I22" s="25">
        <v>79.7</v>
      </c>
      <c r="J22" s="10">
        <v>20</v>
      </c>
      <c r="K22" s="10" t="s">
        <v>18</v>
      </c>
      <c r="L22" s="10"/>
    </row>
    <row r="23" s="2" customFormat="1" ht="20.5" customHeight="1" spans="1:12">
      <c r="A23" s="10">
        <v>21</v>
      </c>
      <c r="B23" s="12" t="s">
        <v>52</v>
      </c>
      <c r="C23" s="12" t="s">
        <v>14</v>
      </c>
      <c r="D23" s="37" t="s">
        <v>53</v>
      </c>
      <c r="E23" s="12" t="s">
        <v>16</v>
      </c>
      <c r="F23" s="12" t="s">
        <v>25</v>
      </c>
      <c r="G23" s="12">
        <v>3</v>
      </c>
      <c r="H23" s="10">
        <v>2391</v>
      </c>
      <c r="I23" s="25">
        <v>79.7</v>
      </c>
      <c r="J23" s="10">
        <v>21</v>
      </c>
      <c r="K23" s="10" t="s">
        <v>18</v>
      </c>
      <c r="L23" s="10"/>
    </row>
    <row r="24" s="2" customFormat="1" ht="20.5" customHeight="1" spans="1:12">
      <c r="A24" s="10">
        <v>22</v>
      </c>
      <c r="B24" s="12" t="s">
        <v>54</v>
      </c>
      <c r="C24" s="12" t="s">
        <v>27</v>
      </c>
      <c r="D24" s="37" t="s">
        <v>55</v>
      </c>
      <c r="E24" s="12" t="s">
        <v>16</v>
      </c>
      <c r="F24" s="12" t="s">
        <v>25</v>
      </c>
      <c r="G24" s="12">
        <v>3</v>
      </c>
      <c r="H24" s="10">
        <v>2385</v>
      </c>
      <c r="I24" s="25">
        <v>79.5</v>
      </c>
      <c r="J24" s="10">
        <v>22</v>
      </c>
      <c r="K24" s="10" t="s">
        <v>18</v>
      </c>
      <c r="L24" s="10"/>
    </row>
    <row r="25" s="2" customFormat="1" ht="20.5" customHeight="1" spans="1:12">
      <c r="A25" s="10">
        <v>23</v>
      </c>
      <c r="B25" s="12" t="s">
        <v>56</v>
      </c>
      <c r="C25" s="12" t="s">
        <v>14</v>
      </c>
      <c r="D25" s="37" t="s">
        <v>57</v>
      </c>
      <c r="E25" s="12" t="s">
        <v>16</v>
      </c>
      <c r="F25" s="12" t="s">
        <v>25</v>
      </c>
      <c r="G25" s="12">
        <v>3</v>
      </c>
      <c r="H25" s="10">
        <v>2381</v>
      </c>
      <c r="I25" s="25">
        <v>79.36</v>
      </c>
      <c r="J25" s="10">
        <v>23</v>
      </c>
      <c r="K25" s="10" t="s">
        <v>18</v>
      </c>
      <c r="L25" s="10"/>
    </row>
    <row r="26" s="2" customFormat="1" ht="20.5" customHeight="1" spans="1:12">
      <c r="A26" s="10">
        <v>24</v>
      </c>
      <c r="B26" s="13" t="s">
        <v>58</v>
      </c>
      <c r="C26" s="13" t="s">
        <v>27</v>
      </c>
      <c r="D26" s="38" t="s">
        <v>59</v>
      </c>
      <c r="E26" s="13" t="s">
        <v>16</v>
      </c>
      <c r="F26" s="13" t="s">
        <v>35</v>
      </c>
      <c r="G26" s="13">
        <v>3</v>
      </c>
      <c r="H26" s="13">
        <v>2377</v>
      </c>
      <c r="I26" s="26">
        <v>79.23</v>
      </c>
      <c r="J26" s="10">
        <v>24</v>
      </c>
      <c r="K26" s="10" t="s">
        <v>18</v>
      </c>
      <c r="L26" s="10"/>
    </row>
    <row r="27" s="2" customFormat="1" ht="20.5" customHeight="1" spans="1:12">
      <c r="A27" s="10">
        <v>25</v>
      </c>
      <c r="B27" s="13" t="s">
        <v>60</v>
      </c>
      <c r="C27" s="13" t="s">
        <v>14</v>
      </c>
      <c r="D27" s="38" t="s">
        <v>61</v>
      </c>
      <c r="E27" s="13" t="s">
        <v>16</v>
      </c>
      <c r="F27" s="13" t="s">
        <v>25</v>
      </c>
      <c r="G27" s="13">
        <v>3</v>
      </c>
      <c r="H27" s="15">
        <v>2369</v>
      </c>
      <c r="I27" s="27">
        <v>78.96</v>
      </c>
      <c r="J27" s="10">
        <v>25</v>
      </c>
      <c r="K27" s="10" t="s">
        <v>18</v>
      </c>
      <c r="L27" s="10"/>
    </row>
    <row r="28" s="2" customFormat="1" ht="20.5" customHeight="1" spans="1:12">
      <c r="A28" s="10">
        <v>26</v>
      </c>
      <c r="B28" s="12" t="s">
        <v>62</v>
      </c>
      <c r="C28" s="12" t="s">
        <v>27</v>
      </c>
      <c r="D28" s="37" t="s">
        <v>63</v>
      </c>
      <c r="E28" s="12" t="s">
        <v>16</v>
      </c>
      <c r="F28" s="12" t="s">
        <v>25</v>
      </c>
      <c r="G28" s="12">
        <v>3</v>
      </c>
      <c r="H28" s="10">
        <v>2367</v>
      </c>
      <c r="I28" s="25">
        <v>78.9</v>
      </c>
      <c r="J28" s="10">
        <v>26</v>
      </c>
      <c r="K28" s="10" t="s">
        <v>18</v>
      </c>
      <c r="L28" s="10"/>
    </row>
    <row r="29" s="2" customFormat="1" ht="20.5" customHeight="1" spans="1:12">
      <c r="A29" s="10">
        <v>27</v>
      </c>
      <c r="B29" s="10" t="s">
        <v>64</v>
      </c>
      <c r="C29" s="10" t="s">
        <v>14</v>
      </c>
      <c r="D29" s="14">
        <v>201731032034</v>
      </c>
      <c r="E29" s="10" t="s">
        <v>16</v>
      </c>
      <c r="F29" s="10" t="s">
        <v>35</v>
      </c>
      <c r="G29" s="10">
        <v>3</v>
      </c>
      <c r="H29" s="10">
        <v>2364</v>
      </c>
      <c r="I29" s="25">
        <v>78.8</v>
      </c>
      <c r="J29" s="10">
        <v>27</v>
      </c>
      <c r="K29" s="10" t="s">
        <v>18</v>
      </c>
      <c r="L29" s="10"/>
    </row>
    <row r="30" s="2" customFormat="1" ht="20.5" customHeight="1" spans="1:12">
      <c r="A30" s="10">
        <v>28</v>
      </c>
      <c r="B30" s="10" t="s">
        <v>65</v>
      </c>
      <c r="C30" s="10" t="s">
        <v>14</v>
      </c>
      <c r="D30" s="11">
        <v>201731031035</v>
      </c>
      <c r="E30" s="11" t="s">
        <v>16</v>
      </c>
      <c r="F30" s="10" t="s">
        <v>17</v>
      </c>
      <c r="G30" s="10">
        <v>3</v>
      </c>
      <c r="H30" s="10">
        <v>2361</v>
      </c>
      <c r="I30" s="25">
        <v>78.7</v>
      </c>
      <c r="J30" s="10">
        <v>28</v>
      </c>
      <c r="K30" s="10" t="s">
        <v>18</v>
      </c>
      <c r="L30" s="10"/>
    </row>
    <row r="31" s="2" customFormat="1" ht="20.5" customHeight="1" spans="1:12">
      <c r="A31" s="10">
        <v>29</v>
      </c>
      <c r="B31" s="10" t="s">
        <v>66</v>
      </c>
      <c r="C31" s="10" t="s">
        <v>27</v>
      </c>
      <c r="D31" s="11">
        <v>201731031036</v>
      </c>
      <c r="E31" s="11" t="s">
        <v>16</v>
      </c>
      <c r="F31" s="10" t="s">
        <v>17</v>
      </c>
      <c r="G31" s="10">
        <v>3</v>
      </c>
      <c r="H31" s="10">
        <v>2358</v>
      </c>
      <c r="I31" s="25">
        <v>78.6</v>
      </c>
      <c r="J31" s="10">
        <v>29</v>
      </c>
      <c r="K31" s="10" t="s">
        <v>18</v>
      </c>
      <c r="L31" s="10"/>
    </row>
    <row r="32" s="2" customFormat="1" ht="20.5" customHeight="1" spans="1:12">
      <c r="A32" s="10">
        <v>30</v>
      </c>
      <c r="B32" s="10" t="s">
        <v>67</v>
      </c>
      <c r="C32" s="10" t="s">
        <v>14</v>
      </c>
      <c r="D32" s="36" t="s">
        <v>68</v>
      </c>
      <c r="E32" s="10" t="s">
        <v>16</v>
      </c>
      <c r="F32" s="10" t="s">
        <v>17</v>
      </c>
      <c r="G32" s="10">
        <v>3</v>
      </c>
      <c r="H32" s="10">
        <v>2352</v>
      </c>
      <c r="I32" s="25">
        <v>78.4</v>
      </c>
      <c r="J32" s="10">
        <v>30</v>
      </c>
      <c r="K32" s="10" t="s">
        <v>18</v>
      </c>
      <c r="L32" s="10"/>
    </row>
    <row r="33" s="2" customFormat="1" ht="20.5" customHeight="1" spans="1:12">
      <c r="A33" s="10">
        <v>31</v>
      </c>
      <c r="B33" s="12" t="s">
        <v>69</v>
      </c>
      <c r="C33" s="12" t="s">
        <v>27</v>
      </c>
      <c r="D33" s="37" t="s">
        <v>70</v>
      </c>
      <c r="E33" s="12" t="s">
        <v>16</v>
      </c>
      <c r="F33" s="12" t="s">
        <v>25</v>
      </c>
      <c r="G33" s="12">
        <v>3</v>
      </c>
      <c r="H33" s="10">
        <v>2350</v>
      </c>
      <c r="I33" s="25">
        <v>78.33</v>
      </c>
      <c r="J33" s="10">
        <v>31</v>
      </c>
      <c r="K33" s="10" t="s">
        <v>18</v>
      </c>
      <c r="L33" s="10"/>
    </row>
    <row r="34" s="2" customFormat="1" ht="20.5" customHeight="1" spans="1:12">
      <c r="A34" s="10">
        <v>32</v>
      </c>
      <c r="B34" s="12" t="s">
        <v>71</v>
      </c>
      <c r="C34" s="12" t="s">
        <v>27</v>
      </c>
      <c r="D34" s="37" t="s">
        <v>72</v>
      </c>
      <c r="E34" s="12" t="s">
        <v>16</v>
      </c>
      <c r="F34" s="12" t="s">
        <v>25</v>
      </c>
      <c r="G34" s="12">
        <v>3</v>
      </c>
      <c r="H34" s="10">
        <v>2343</v>
      </c>
      <c r="I34" s="25">
        <v>78.1</v>
      </c>
      <c r="J34" s="10">
        <v>32</v>
      </c>
      <c r="K34" s="10" t="s">
        <v>18</v>
      </c>
      <c r="L34" s="10"/>
    </row>
    <row r="35" s="2" customFormat="1" ht="20.5" customHeight="1" spans="1:12">
      <c r="A35" s="10">
        <v>33</v>
      </c>
      <c r="B35" s="10" t="s">
        <v>73</v>
      </c>
      <c r="C35" s="10" t="s">
        <v>27</v>
      </c>
      <c r="D35" s="36" t="s">
        <v>74</v>
      </c>
      <c r="E35" s="11" t="s">
        <v>16</v>
      </c>
      <c r="F35" s="10" t="s">
        <v>17</v>
      </c>
      <c r="G35" s="10">
        <v>3</v>
      </c>
      <c r="H35" s="10">
        <v>2342</v>
      </c>
      <c r="I35" s="25">
        <v>78.06</v>
      </c>
      <c r="J35" s="10">
        <v>33</v>
      </c>
      <c r="K35" s="10" t="s">
        <v>18</v>
      </c>
      <c r="L35" s="10"/>
    </row>
    <row r="36" s="2" customFormat="1" ht="20.5" customHeight="1" spans="1:12">
      <c r="A36" s="10">
        <v>34</v>
      </c>
      <c r="B36" s="10" t="s">
        <v>75</v>
      </c>
      <c r="C36" s="13" t="s">
        <v>14</v>
      </c>
      <c r="D36" s="38" t="s">
        <v>76</v>
      </c>
      <c r="E36" s="13" t="s">
        <v>16</v>
      </c>
      <c r="F36" s="13" t="s">
        <v>35</v>
      </c>
      <c r="G36" s="13">
        <v>3</v>
      </c>
      <c r="H36" s="13">
        <v>2335</v>
      </c>
      <c r="I36" s="26">
        <v>77.83</v>
      </c>
      <c r="J36" s="10">
        <v>34</v>
      </c>
      <c r="K36" s="10" t="s">
        <v>18</v>
      </c>
      <c r="L36" s="10"/>
    </row>
    <row r="37" s="2" customFormat="1" ht="20.5" customHeight="1" spans="1:12">
      <c r="A37" s="10">
        <v>35</v>
      </c>
      <c r="B37" s="10" t="s">
        <v>77</v>
      </c>
      <c r="C37" s="10" t="s">
        <v>14</v>
      </c>
      <c r="D37" s="14">
        <v>201731032041</v>
      </c>
      <c r="E37" s="10" t="s">
        <v>16</v>
      </c>
      <c r="F37" s="10" t="s">
        <v>35</v>
      </c>
      <c r="G37" s="10">
        <v>3</v>
      </c>
      <c r="H37" s="10">
        <v>2334</v>
      </c>
      <c r="I37" s="25">
        <v>77.8</v>
      </c>
      <c r="J37" s="10">
        <v>35</v>
      </c>
      <c r="K37" s="10" t="s">
        <v>18</v>
      </c>
      <c r="L37" s="10"/>
    </row>
    <row r="38" s="2" customFormat="1" ht="20.5" customHeight="1" spans="1:12">
      <c r="A38" s="10">
        <v>36</v>
      </c>
      <c r="B38" s="12" t="s">
        <v>78</v>
      </c>
      <c r="C38" s="12" t="s">
        <v>27</v>
      </c>
      <c r="D38" s="37" t="s">
        <v>79</v>
      </c>
      <c r="E38" s="12" t="s">
        <v>16</v>
      </c>
      <c r="F38" s="12" t="s">
        <v>25</v>
      </c>
      <c r="G38" s="12">
        <v>3</v>
      </c>
      <c r="H38" s="12">
        <v>2334</v>
      </c>
      <c r="I38" s="25">
        <v>77.8</v>
      </c>
      <c r="J38" s="10">
        <v>36</v>
      </c>
      <c r="K38" s="10" t="s">
        <v>18</v>
      </c>
      <c r="L38" s="10"/>
    </row>
    <row r="39" s="2" customFormat="1" ht="20.5" customHeight="1" spans="1:12">
      <c r="A39" s="10">
        <v>37</v>
      </c>
      <c r="B39" s="10" t="s">
        <v>80</v>
      </c>
      <c r="C39" s="10" t="s">
        <v>14</v>
      </c>
      <c r="D39" s="14">
        <v>201731032042</v>
      </c>
      <c r="E39" s="10" t="s">
        <v>16</v>
      </c>
      <c r="F39" s="10" t="s">
        <v>35</v>
      </c>
      <c r="G39" s="10">
        <v>3</v>
      </c>
      <c r="H39" s="10">
        <v>2333</v>
      </c>
      <c r="I39" s="25">
        <v>77.76</v>
      </c>
      <c r="J39" s="10">
        <v>37</v>
      </c>
      <c r="K39" s="10" t="s">
        <v>18</v>
      </c>
      <c r="L39" s="10"/>
    </row>
    <row r="40" s="2" customFormat="1" ht="20.5" customHeight="1" spans="1:12">
      <c r="A40" s="10">
        <v>38</v>
      </c>
      <c r="B40" s="10" t="s">
        <v>81</v>
      </c>
      <c r="C40" s="10" t="s">
        <v>27</v>
      </c>
      <c r="D40" s="14">
        <v>201731032043</v>
      </c>
      <c r="E40" s="10" t="s">
        <v>16</v>
      </c>
      <c r="F40" s="10" t="s">
        <v>35</v>
      </c>
      <c r="G40" s="10">
        <v>3</v>
      </c>
      <c r="H40" s="10">
        <v>2333</v>
      </c>
      <c r="I40" s="25">
        <v>77.76</v>
      </c>
      <c r="J40" s="10">
        <v>38</v>
      </c>
      <c r="K40" s="10" t="s">
        <v>18</v>
      </c>
      <c r="L40" s="10"/>
    </row>
    <row r="41" s="2" customFormat="1" ht="20.5" customHeight="1" spans="1:12">
      <c r="A41" s="10">
        <v>39</v>
      </c>
      <c r="B41" s="16" t="s">
        <v>82</v>
      </c>
      <c r="C41" s="16" t="s">
        <v>14</v>
      </c>
      <c r="D41" s="39" t="s">
        <v>83</v>
      </c>
      <c r="E41" s="10" t="s">
        <v>16</v>
      </c>
      <c r="F41" s="16" t="s">
        <v>25</v>
      </c>
      <c r="G41" s="16">
        <v>3</v>
      </c>
      <c r="H41" s="16">
        <v>2331</v>
      </c>
      <c r="I41" s="28">
        <v>77.7</v>
      </c>
      <c r="J41" s="10">
        <v>39</v>
      </c>
      <c r="K41" s="12" t="s">
        <v>18</v>
      </c>
      <c r="L41" s="10"/>
    </row>
    <row r="42" s="2" customFormat="1" ht="20.5" customHeight="1" spans="1:12">
      <c r="A42" s="10">
        <v>40</v>
      </c>
      <c r="B42" s="12" t="s">
        <v>84</v>
      </c>
      <c r="C42" s="12" t="s">
        <v>14</v>
      </c>
      <c r="D42" s="37" t="s">
        <v>85</v>
      </c>
      <c r="E42" s="12" t="s">
        <v>16</v>
      </c>
      <c r="F42" s="12" t="s">
        <v>25</v>
      </c>
      <c r="G42" s="12">
        <v>3</v>
      </c>
      <c r="H42" s="10">
        <v>2329</v>
      </c>
      <c r="I42" s="25">
        <v>77.63</v>
      </c>
      <c r="J42" s="10">
        <v>40</v>
      </c>
      <c r="K42" s="10" t="s">
        <v>18</v>
      </c>
      <c r="L42" s="10"/>
    </row>
    <row r="43" s="2" customFormat="1" ht="20.5" customHeight="1" spans="1:12">
      <c r="A43" s="10">
        <v>41</v>
      </c>
      <c r="B43" s="12" t="s">
        <v>86</v>
      </c>
      <c r="C43" s="12" t="s">
        <v>14</v>
      </c>
      <c r="D43" s="37" t="s">
        <v>87</v>
      </c>
      <c r="E43" s="12" t="s">
        <v>16</v>
      </c>
      <c r="F43" s="12" t="s">
        <v>25</v>
      </c>
      <c r="G43" s="12">
        <v>3</v>
      </c>
      <c r="H43" s="10">
        <v>2322</v>
      </c>
      <c r="I43" s="25">
        <v>77.4</v>
      </c>
      <c r="J43" s="10">
        <v>41</v>
      </c>
      <c r="K43" s="10" t="s">
        <v>18</v>
      </c>
      <c r="L43" s="10"/>
    </row>
    <row r="44" s="2" customFormat="1" ht="20.5" customHeight="1" spans="1:12">
      <c r="A44" s="10">
        <v>42</v>
      </c>
      <c r="B44" s="10" t="s">
        <v>88</v>
      </c>
      <c r="C44" s="10" t="s">
        <v>27</v>
      </c>
      <c r="D44" s="14">
        <v>201731032008</v>
      </c>
      <c r="E44" s="10" t="s">
        <v>16</v>
      </c>
      <c r="F44" s="10" t="s">
        <v>35</v>
      </c>
      <c r="G44" s="10">
        <v>3</v>
      </c>
      <c r="H44" s="10">
        <v>2313</v>
      </c>
      <c r="I44" s="25">
        <v>77.1</v>
      </c>
      <c r="J44" s="10">
        <v>42</v>
      </c>
      <c r="K44" s="10" t="s">
        <v>18</v>
      </c>
      <c r="L44" s="10"/>
    </row>
    <row r="45" s="2" customFormat="1" ht="20.5" customHeight="1" spans="1:12">
      <c r="A45" s="10">
        <v>43</v>
      </c>
      <c r="B45" s="10" t="s">
        <v>89</v>
      </c>
      <c r="C45" s="10" t="s">
        <v>14</v>
      </c>
      <c r="D45" s="14">
        <v>201731032031</v>
      </c>
      <c r="E45" s="10" t="s">
        <v>16</v>
      </c>
      <c r="F45" s="10" t="s">
        <v>35</v>
      </c>
      <c r="G45" s="10">
        <v>3</v>
      </c>
      <c r="H45" s="10">
        <v>2310</v>
      </c>
      <c r="I45" s="25">
        <v>77</v>
      </c>
      <c r="J45" s="10">
        <v>43</v>
      </c>
      <c r="K45" s="10" t="s">
        <v>18</v>
      </c>
      <c r="L45" s="10"/>
    </row>
    <row r="46" s="2" customFormat="1" ht="20.5" customHeight="1" spans="1:12">
      <c r="A46" s="10">
        <v>44</v>
      </c>
      <c r="B46" s="15" t="s">
        <v>90</v>
      </c>
      <c r="C46" s="15" t="s">
        <v>27</v>
      </c>
      <c r="D46" s="17" t="s">
        <v>91</v>
      </c>
      <c r="E46" s="15" t="s">
        <v>16</v>
      </c>
      <c r="F46" s="15" t="s">
        <v>35</v>
      </c>
      <c r="G46" s="15">
        <v>3</v>
      </c>
      <c r="H46" s="15">
        <v>2296</v>
      </c>
      <c r="I46" s="27">
        <v>76.53</v>
      </c>
      <c r="J46" s="10">
        <v>44</v>
      </c>
      <c r="K46" s="10" t="s">
        <v>18</v>
      </c>
      <c r="L46" s="10"/>
    </row>
    <row r="47" s="2" customFormat="1" ht="20.5" customHeight="1" spans="1:12">
      <c r="A47" s="10">
        <v>45</v>
      </c>
      <c r="B47" s="10" t="s">
        <v>92</v>
      </c>
      <c r="C47" s="10" t="s">
        <v>27</v>
      </c>
      <c r="D47" s="36" t="s">
        <v>93</v>
      </c>
      <c r="E47" s="11" t="s">
        <v>16</v>
      </c>
      <c r="F47" s="10" t="s">
        <v>17</v>
      </c>
      <c r="G47" s="10">
        <v>3</v>
      </c>
      <c r="H47" s="10">
        <v>2287</v>
      </c>
      <c r="I47" s="25">
        <v>76.23</v>
      </c>
      <c r="J47" s="10">
        <v>45</v>
      </c>
      <c r="K47" s="10" t="s">
        <v>18</v>
      </c>
      <c r="L47" s="10"/>
    </row>
    <row r="48" s="2" customFormat="1" ht="20.5" customHeight="1" spans="1:12">
      <c r="A48" s="10">
        <v>46</v>
      </c>
      <c r="B48" s="13" t="s">
        <v>94</v>
      </c>
      <c r="C48" s="13" t="s">
        <v>27</v>
      </c>
      <c r="D48" s="18">
        <v>201731032009</v>
      </c>
      <c r="E48" s="18" t="s">
        <v>16</v>
      </c>
      <c r="F48" s="13" t="s">
        <v>35</v>
      </c>
      <c r="G48" s="13">
        <v>3</v>
      </c>
      <c r="H48" s="13">
        <v>2280</v>
      </c>
      <c r="I48" s="26">
        <v>76</v>
      </c>
      <c r="J48" s="10">
        <v>46</v>
      </c>
      <c r="K48" s="10" t="s">
        <v>18</v>
      </c>
      <c r="L48" s="10"/>
    </row>
    <row r="49" s="2" customFormat="1" ht="20.5" customHeight="1" spans="1:12">
      <c r="A49" s="10">
        <v>47</v>
      </c>
      <c r="B49" s="13" t="s">
        <v>95</v>
      </c>
      <c r="C49" s="13" t="s">
        <v>27</v>
      </c>
      <c r="D49" s="18">
        <v>201731032015</v>
      </c>
      <c r="E49" s="18" t="s">
        <v>16</v>
      </c>
      <c r="F49" s="13" t="s">
        <v>35</v>
      </c>
      <c r="G49" s="13">
        <v>3</v>
      </c>
      <c r="H49" s="19">
        <v>2277</v>
      </c>
      <c r="I49" s="26">
        <v>75.9</v>
      </c>
      <c r="J49" s="10">
        <v>47</v>
      </c>
      <c r="K49" s="10" t="s">
        <v>18</v>
      </c>
      <c r="L49" s="10"/>
    </row>
    <row r="50" s="2" customFormat="1" ht="20.5" customHeight="1" spans="1:12">
      <c r="A50" s="10">
        <v>48</v>
      </c>
      <c r="B50" s="10" t="s">
        <v>96</v>
      </c>
      <c r="C50" s="10" t="s">
        <v>27</v>
      </c>
      <c r="D50" s="14">
        <v>201731032003</v>
      </c>
      <c r="E50" s="10" t="s">
        <v>16</v>
      </c>
      <c r="F50" s="10" t="s">
        <v>35</v>
      </c>
      <c r="G50" s="10">
        <v>3</v>
      </c>
      <c r="H50" s="10">
        <v>2247</v>
      </c>
      <c r="I50" s="25">
        <v>74.9</v>
      </c>
      <c r="J50" s="10">
        <v>48</v>
      </c>
      <c r="K50" s="10" t="s">
        <v>18</v>
      </c>
      <c r="L50" s="10"/>
    </row>
    <row r="51" s="2" customFormat="1" ht="20.5" customHeight="1" spans="1:12">
      <c r="A51" s="10">
        <v>49</v>
      </c>
      <c r="B51" s="12" t="s">
        <v>97</v>
      </c>
      <c r="C51" s="12" t="s">
        <v>14</v>
      </c>
      <c r="D51" s="37" t="s">
        <v>98</v>
      </c>
      <c r="E51" s="12" t="s">
        <v>16</v>
      </c>
      <c r="F51" s="12" t="s">
        <v>25</v>
      </c>
      <c r="G51" s="12">
        <v>3</v>
      </c>
      <c r="H51" s="10">
        <v>2245</v>
      </c>
      <c r="I51" s="25">
        <v>74.83</v>
      </c>
      <c r="J51" s="10">
        <v>49</v>
      </c>
      <c r="K51" s="10" t="s">
        <v>18</v>
      </c>
      <c r="L51" s="10"/>
    </row>
    <row r="52" s="2" customFormat="1" ht="20.5" customHeight="1" spans="1:12">
      <c r="A52" s="10">
        <v>50</v>
      </c>
      <c r="B52" s="12" t="s">
        <v>99</v>
      </c>
      <c r="C52" s="12" t="s">
        <v>14</v>
      </c>
      <c r="D52" s="37" t="s">
        <v>100</v>
      </c>
      <c r="E52" s="12" t="s">
        <v>16</v>
      </c>
      <c r="F52" s="12" t="s">
        <v>25</v>
      </c>
      <c r="G52" s="12">
        <v>3</v>
      </c>
      <c r="H52" s="10">
        <v>2238</v>
      </c>
      <c r="I52" s="25">
        <v>74.6</v>
      </c>
      <c r="J52" s="10">
        <v>50</v>
      </c>
      <c r="K52" s="10" t="s">
        <v>18</v>
      </c>
      <c r="L52" s="10"/>
    </row>
    <row r="53" s="2" customFormat="1" ht="20.5" customHeight="1" spans="1:12">
      <c r="A53" s="10">
        <v>51</v>
      </c>
      <c r="B53" s="10" t="s">
        <v>101</v>
      </c>
      <c r="C53" s="10" t="s">
        <v>14</v>
      </c>
      <c r="D53" s="11">
        <v>201731031045</v>
      </c>
      <c r="E53" s="11" t="s">
        <v>16</v>
      </c>
      <c r="F53" s="10" t="s">
        <v>17</v>
      </c>
      <c r="G53" s="10">
        <v>5</v>
      </c>
      <c r="H53" s="10">
        <v>2528</v>
      </c>
      <c r="I53" s="10">
        <v>84.26</v>
      </c>
      <c r="J53" s="10">
        <v>1</v>
      </c>
      <c r="K53" s="10" t="s">
        <v>18</v>
      </c>
      <c r="L53" s="10"/>
    </row>
    <row r="54" s="2" customFormat="1" ht="20.5" customHeight="1" spans="1:12">
      <c r="A54" s="10">
        <v>52</v>
      </c>
      <c r="B54" s="10" t="s">
        <v>102</v>
      </c>
      <c r="C54" s="10" t="s">
        <v>14</v>
      </c>
      <c r="D54" s="20">
        <v>201731032051</v>
      </c>
      <c r="E54" s="10" t="s">
        <v>16</v>
      </c>
      <c r="F54" s="10" t="s">
        <v>35</v>
      </c>
      <c r="G54" s="10">
        <v>5</v>
      </c>
      <c r="H54" s="10">
        <v>2382</v>
      </c>
      <c r="I54" s="25">
        <v>79.4</v>
      </c>
      <c r="J54" s="10">
        <v>2</v>
      </c>
      <c r="K54" s="10" t="s">
        <v>18</v>
      </c>
      <c r="L54" s="10"/>
    </row>
    <row r="55" s="2" customFormat="1" ht="20.5" customHeight="1" spans="1:12">
      <c r="A55" s="10">
        <v>53</v>
      </c>
      <c r="B55" s="10" t="s">
        <v>103</v>
      </c>
      <c r="C55" s="10" t="s">
        <v>14</v>
      </c>
      <c r="D55" s="36" t="s">
        <v>104</v>
      </c>
      <c r="E55" s="11" t="s">
        <v>16</v>
      </c>
      <c r="F55" s="10" t="s">
        <v>17</v>
      </c>
      <c r="G55" s="10">
        <v>5</v>
      </c>
      <c r="H55" s="10">
        <v>2378</v>
      </c>
      <c r="I55" s="25">
        <v>79.26</v>
      </c>
      <c r="J55" s="10">
        <v>3</v>
      </c>
      <c r="K55" s="10" t="s">
        <v>18</v>
      </c>
      <c r="L55" s="10"/>
    </row>
    <row r="56" s="2" customFormat="1" ht="20.5" customHeight="1" spans="1:12">
      <c r="A56" s="10">
        <v>54</v>
      </c>
      <c r="B56" s="10" t="s">
        <v>105</v>
      </c>
      <c r="C56" s="10" t="s">
        <v>14</v>
      </c>
      <c r="D56" s="11">
        <v>201731031049</v>
      </c>
      <c r="E56" s="11" t="s">
        <v>16</v>
      </c>
      <c r="F56" s="10" t="s">
        <v>17</v>
      </c>
      <c r="G56" s="10">
        <v>5</v>
      </c>
      <c r="H56" s="10">
        <v>2302</v>
      </c>
      <c r="I56" s="25">
        <v>76.73</v>
      </c>
      <c r="J56" s="10">
        <v>4</v>
      </c>
      <c r="K56" s="10" t="s">
        <v>18</v>
      </c>
      <c r="L56" s="10"/>
    </row>
    <row r="57" s="3" customFormat="1" ht="20.5" customHeight="1" spans="1:12">
      <c r="A57" s="10">
        <v>55</v>
      </c>
      <c r="B57" s="10" t="s">
        <v>106</v>
      </c>
      <c r="C57" s="10" t="s">
        <v>27</v>
      </c>
      <c r="D57" s="21" t="s">
        <v>107</v>
      </c>
      <c r="E57" s="11" t="s">
        <v>108</v>
      </c>
      <c r="F57" s="10" t="s">
        <v>109</v>
      </c>
      <c r="G57" s="10">
        <v>3</v>
      </c>
      <c r="H57" s="10">
        <v>2815</v>
      </c>
      <c r="I57" s="25">
        <v>87.97</v>
      </c>
      <c r="J57" s="10">
        <v>1</v>
      </c>
      <c r="K57" s="10" t="s">
        <v>18</v>
      </c>
      <c r="L57" s="15"/>
    </row>
    <row r="58" s="2" customFormat="1" ht="20.5" customHeight="1" spans="1:12">
      <c r="A58" s="10">
        <v>56</v>
      </c>
      <c r="B58" s="10" t="s">
        <v>110</v>
      </c>
      <c r="C58" s="10" t="s">
        <v>27</v>
      </c>
      <c r="D58" s="10" t="s">
        <v>111</v>
      </c>
      <c r="E58" s="10" t="s">
        <v>108</v>
      </c>
      <c r="F58" s="10" t="s">
        <v>112</v>
      </c>
      <c r="G58" s="10">
        <v>3</v>
      </c>
      <c r="H58" s="10">
        <v>2794</v>
      </c>
      <c r="I58" s="25">
        <v>87.3</v>
      </c>
      <c r="J58" s="10">
        <v>2</v>
      </c>
      <c r="K58" s="10" t="s">
        <v>18</v>
      </c>
      <c r="L58" s="10"/>
    </row>
    <row r="59" s="3" customFormat="1" ht="20.5" customHeight="1" spans="1:12">
      <c r="A59" s="10">
        <v>57</v>
      </c>
      <c r="B59" s="10" t="s">
        <v>113</v>
      </c>
      <c r="C59" s="10" t="s">
        <v>14</v>
      </c>
      <c r="D59" s="11">
        <v>201721011014</v>
      </c>
      <c r="E59" s="11" t="s">
        <v>108</v>
      </c>
      <c r="F59" s="10" t="s">
        <v>112</v>
      </c>
      <c r="G59" s="10">
        <v>3</v>
      </c>
      <c r="H59" s="10">
        <v>2777</v>
      </c>
      <c r="I59" s="25">
        <v>86.78</v>
      </c>
      <c r="J59" s="10">
        <v>3</v>
      </c>
      <c r="K59" s="10" t="s">
        <v>18</v>
      </c>
      <c r="L59" s="15"/>
    </row>
    <row r="60" s="3" customFormat="1" ht="20.5" customHeight="1" spans="1:12">
      <c r="A60" s="10">
        <v>58</v>
      </c>
      <c r="B60" s="10" t="s">
        <v>114</v>
      </c>
      <c r="C60" s="10" t="s">
        <v>14</v>
      </c>
      <c r="D60" s="36" t="s">
        <v>115</v>
      </c>
      <c r="E60" s="10" t="s">
        <v>108</v>
      </c>
      <c r="F60" s="10" t="s">
        <v>116</v>
      </c>
      <c r="G60" s="10">
        <v>3</v>
      </c>
      <c r="H60" s="10">
        <v>2775</v>
      </c>
      <c r="I60" s="25">
        <v>86.72</v>
      </c>
      <c r="J60" s="10">
        <v>4</v>
      </c>
      <c r="K60" s="10" t="s">
        <v>18</v>
      </c>
      <c r="L60" s="15"/>
    </row>
    <row r="61" s="3" customFormat="1" ht="20.5" customHeight="1" spans="1:12">
      <c r="A61" s="10">
        <v>59</v>
      </c>
      <c r="B61" s="10" t="s">
        <v>117</v>
      </c>
      <c r="C61" s="10" t="s">
        <v>14</v>
      </c>
      <c r="D61" s="36" t="s">
        <v>118</v>
      </c>
      <c r="E61" s="10" t="s">
        <v>108</v>
      </c>
      <c r="F61" s="10" t="s">
        <v>116</v>
      </c>
      <c r="G61" s="10">
        <v>3</v>
      </c>
      <c r="H61" s="10">
        <v>2767</v>
      </c>
      <c r="I61" s="25">
        <v>86.47</v>
      </c>
      <c r="J61" s="10">
        <v>5</v>
      </c>
      <c r="K61" s="10" t="s">
        <v>18</v>
      </c>
      <c r="L61" s="15"/>
    </row>
    <row r="62" s="3" customFormat="1" ht="20.5" customHeight="1" spans="1:12">
      <c r="A62" s="10">
        <v>60</v>
      </c>
      <c r="B62" s="10" t="s">
        <v>119</v>
      </c>
      <c r="C62" s="10" t="s">
        <v>14</v>
      </c>
      <c r="D62" s="21" t="s">
        <v>120</v>
      </c>
      <c r="E62" s="10" t="s">
        <v>108</v>
      </c>
      <c r="F62" s="10" t="s">
        <v>109</v>
      </c>
      <c r="G62" s="10">
        <v>5</v>
      </c>
      <c r="H62" s="10">
        <v>2742</v>
      </c>
      <c r="I62" s="25">
        <v>85.69</v>
      </c>
      <c r="J62" s="10">
        <v>6</v>
      </c>
      <c r="K62" s="10" t="s">
        <v>18</v>
      </c>
      <c r="L62" s="15"/>
    </row>
    <row r="63" s="3" customFormat="1" ht="20.5" customHeight="1" spans="1:12">
      <c r="A63" s="10">
        <v>61</v>
      </c>
      <c r="B63" s="10" t="s">
        <v>121</v>
      </c>
      <c r="C63" s="10" t="s">
        <v>14</v>
      </c>
      <c r="D63" s="36" t="s">
        <v>122</v>
      </c>
      <c r="E63" s="10" t="s">
        <v>108</v>
      </c>
      <c r="F63" s="10" t="s">
        <v>112</v>
      </c>
      <c r="G63" s="10">
        <v>3</v>
      </c>
      <c r="H63" s="10">
        <v>2725</v>
      </c>
      <c r="I63" s="25">
        <v>85.16</v>
      </c>
      <c r="J63" s="10">
        <v>7</v>
      </c>
      <c r="K63" s="10" t="s">
        <v>18</v>
      </c>
      <c r="L63" s="15"/>
    </row>
    <row r="64" s="3" customFormat="1" ht="20.5" customHeight="1" spans="1:12">
      <c r="A64" s="10">
        <v>62</v>
      </c>
      <c r="B64" s="10" t="s">
        <v>123</v>
      </c>
      <c r="C64" s="10" t="s">
        <v>14</v>
      </c>
      <c r="D64" s="36" t="s">
        <v>124</v>
      </c>
      <c r="E64" s="10" t="s">
        <v>108</v>
      </c>
      <c r="F64" s="10" t="s">
        <v>116</v>
      </c>
      <c r="G64" s="10">
        <v>3</v>
      </c>
      <c r="H64" s="10">
        <v>2717</v>
      </c>
      <c r="I64" s="25">
        <v>84.91</v>
      </c>
      <c r="J64" s="10">
        <v>8</v>
      </c>
      <c r="K64" s="10" t="s">
        <v>18</v>
      </c>
      <c r="L64" s="15"/>
    </row>
    <row r="65" s="3" customFormat="1" ht="20.5" customHeight="1" spans="1:12">
      <c r="A65" s="10">
        <v>63</v>
      </c>
      <c r="B65" s="10" t="s">
        <v>125</v>
      </c>
      <c r="C65" s="10" t="s">
        <v>14</v>
      </c>
      <c r="D65" s="36" t="s">
        <v>126</v>
      </c>
      <c r="E65" s="10" t="s">
        <v>108</v>
      </c>
      <c r="F65" s="10" t="s">
        <v>116</v>
      </c>
      <c r="G65" s="10">
        <v>3</v>
      </c>
      <c r="H65" s="10">
        <v>2714</v>
      </c>
      <c r="I65" s="25">
        <v>84.81</v>
      </c>
      <c r="J65" s="10">
        <v>9</v>
      </c>
      <c r="K65" s="10" t="s">
        <v>18</v>
      </c>
      <c r="L65" s="15"/>
    </row>
    <row r="66" s="3" customFormat="1" ht="20.5" customHeight="1" spans="1:12">
      <c r="A66" s="10">
        <v>64</v>
      </c>
      <c r="B66" s="10" t="s">
        <v>127</v>
      </c>
      <c r="C66" s="10" t="s">
        <v>14</v>
      </c>
      <c r="D66" s="36" t="s">
        <v>128</v>
      </c>
      <c r="E66" s="10" t="s">
        <v>108</v>
      </c>
      <c r="F66" s="10" t="s">
        <v>112</v>
      </c>
      <c r="G66" s="10">
        <v>3</v>
      </c>
      <c r="H66" s="10">
        <v>2700</v>
      </c>
      <c r="I66" s="25">
        <v>84.38</v>
      </c>
      <c r="J66" s="10">
        <v>10</v>
      </c>
      <c r="K66" s="10" t="s">
        <v>18</v>
      </c>
      <c r="L66" s="15"/>
    </row>
    <row r="67" s="3" customFormat="1" ht="20.5" customHeight="1" spans="1:12">
      <c r="A67" s="10">
        <v>65</v>
      </c>
      <c r="B67" s="10" t="s">
        <v>127</v>
      </c>
      <c r="C67" s="10" t="s">
        <v>14</v>
      </c>
      <c r="D67" s="21" t="s">
        <v>129</v>
      </c>
      <c r="E67" s="10" t="s">
        <v>108</v>
      </c>
      <c r="F67" s="10" t="s">
        <v>109</v>
      </c>
      <c r="G67" s="10">
        <v>3</v>
      </c>
      <c r="H67" s="10">
        <v>2688</v>
      </c>
      <c r="I67" s="25">
        <v>84</v>
      </c>
      <c r="J67" s="10">
        <v>11</v>
      </c>
      <c r="K67" s="10" t="s">
        <v>18</v>
      </c>
      <c r="L67" s="15"/>
    </row>
    <row r="68" s="3" customFormat="1" ht="20.5" customHeight="1" spans="1:12">
      <c r="A68" s="10">
        <v>66</v>
      </c>
      <c r="B68" s="10" t="s">
        <v>130</v>
      </c>
      <c r="C68" s="10" t="s">
        <v>14</v>
      </c>
      <c r="D68" s="11">
        <v>201721013002</v>
      </c>
      <c r="E68" s="11" t="s">
        <v>108</v>
      </c>
      <c r="F68" s="10" t="s">
        <v>116</v>
      </c>
      <c r="G68" s="10">
        <v>3</v>
      </c>
      <c r="H68" s="10">
        <v>2688</v>
      </c>
      <c r="I68" s="25">
        <v>84</v>
      </c>
      <c r="J68" s="10">
        <v>12</v>
      </c>
      <c r="K68" s="10" t="s">
        <v>18</v>
      </c>
      <c r="L68" s="15"/>
    </row>
    <row r="69" s="3" customFormat="1" ht="20.5" customHeight="1" spans="1:12">
      <c r="A69" s="10">
        <v>67</v>
      </c>
      <c r="B69" s="10" t="s">
        <v>131</v>
      </c>
      <c r="C69" s="10" t="s">
        <v>14</v>
      </c>
      <c r="D69" s="36" t="s">
        <v>132</v>
      </c>
      <c r="E69" s="10" t="s">
        <v>108</v>
      </c>
      <c r="F69" s="10" t="s">
        <v>116</v>
      </c>
      <c r="G69" s="10">
        <v>3</v>
      </c>
      <c r="H69" s="10">
        <v>2611</v>
      </c>
      <c r="I69" s="25">
        <v>81.59</v>
      </c>
      <c r="J69" s="10">
        <v>13</v>
      </c>
      <c r="K69" s="10" t="s">
        <v>18</v>
      </c>
      <c r="L69" s="15"/>
    </row>
    <row r="70" s="3" customFormat="1" ht="20.5" customHeight="1" spans="1:12">
      <c r="A70" s="10">
        <v>68</v>
      </c>
      <c r="B70" s="10" t="s">
        <v>133</v>
      </c>
      <c r="C70" s="10" t="s">
        <v>14</v>
      </c>
      <c r="D70" s="36" t="s">
        <v>134</v>
      </c>
      <c r="E70" s="10" t="s">
        <v>108</v>
      </c>
      <c r="F70" s="10" t="s">
        <v>116</v>
      </c>
      <c r="G70" s="10">
        <v>3</v>
      </c>
      <c r="H70" s="10">
        <v>2568</v>
      </c>
      <c r="I70" s="25">
        <v>80.25</v>
      </c>
      <c r="J70" s="10">
        <v>14</v>
      </c>
      <c r="K70" s="10" t="s">
        <v>18</v>
      </c>
      <c r="L70" s="15"/>
    </row>
    <row r="71" s="3" customFormat="1" ht="20.5" customHeight="1" spans="1:12">
      <c r="A71" s="10">
        <v>69</v>
      </c>
      <c r="B71" s="10" t="s">
        <v>135</v>
      </c>
      <c r="C71" s="10" t="s">
        <v>14</v>
      </c>
      <c r="D71" s="36" t="s">
        <v>136</v>
      </c>
      <c r="E71" s="10" t="s">
        <v>108</v>
      </c>
      <c r="F71" s="10" t="s">
        <v>116</v>
      </c>
      <c r="G71" s="10">
        <v>3</v>
      </c>
      <c r="H71" s="10">
        <v>2566</v>
      </c>
      <c r="I71" s="25">
        <v>82.11</v>
      </c>
      <c r="J71" s="10">
        <v>15</v>
      </c>
      <c r="K71" s="10" t="s">
        <v>18</v>
      </c>
      <c r="L71" s="15"/>
    </row>
    <row r="72" s="3" customFormat="1" ht="20.5" customHeight="1" spans="1:12">
      <c r="A72" s="10">
        <v>70</v>
      </c>
      <c r="B72" s="10" t="s">
        <v>137</v>
      </c>
      <c r="C72" s="10" t="s">
        <v>27</v>
      </c>
      <c r="D72" s="36" t="s">
        <v>138</v>
      </c>
      <c r="E72" s="10" t="s">
        <v>108</v>
      </c>
      <c r="F72" s="10" t="s">
        <v>112</v>
      </c>
      <c r="G72" s="10">
        <v>5</v>
      </c>
      <c r="H72" s="10">
        <v>2533</v>
      </c>
      <c r="I72" s="25">
        <v>79.16</v>
      </c>
      <c r="J72" s="10">
        <v>16</v>
      </c>
      <c r="K72" s="10" t="s">
        <v>18</v>
      </c>
      <c r="L72" s="15"/>
    </row>
    <row r="73" s="3" customFormat="1" ht="20.5" customHeight="1" spans="1:12">
      <c r="A73" s="10">
        <v>71</v>
      </c>
      <c r="B73" s="10" t="s">
        <v>139</v>
      </c>
      <c r="C73" s="10" t="s">
        <v>27</v>
      </c>
      <c r="D73" s="36" t="s">
        <v>140</v>
      </c>
      <c r="E73" s="10" t="s">
        <v>108</v>
      </c>
      <c r="F73" s="10" t="s">
        <v>116</v>
      </c>
      <c r="G73" s="10">
        <v>3</v>
      </c>
      <c r="H73" s="10">
        <v>2482</v>
      </c>
      <c r="I73" s="25">
        <v>77.56</v>
      </c>
      <c r="J73" s="10">
        <v>17</v>
      </c>
      <c r="K73" s="10" t="s">
        <v>18</v>
      </c>
      <c r="L73" s="15"/>
    </row>
    <row r="74" s="3" customFormat="1" ht="20.5" customHeight="1" spans="1:12">
      <c r="A74" s="10">
        <v>72</v>
      </c>
      <c r="B74" s="10" t="s">
        <v>141</v>
      </c>
      <c r="C74" s="10" t="s">
        <v>27</v>
      </c>
      <c r="D74" s="36" t="s">
        <v>142</v>
      </c>
      <c r="E74" s="10" t="s">
        <v>108</v>
      </c>
      <c r="F74" s="10" t="s">
        <v>112</v>
      </c>
      <c r="G74" s="10">
        <v>5</v>
      </c>
      <c r="H74" s="10">
        <v>2393</v>
      </c>
      <c r="I74" s="25">
        <v>74.78</v>
      </c>
      <c r="J74" s="10">
        <v>18</v>
      </c>
      <c r="K74" s="10" t="s">
        <v>18</v>
      </c>
      <c r="L74" s="15"/>
    </row>
    <row r="75" s="3" customFormat="1" ht="20.5" customHeight="1" spans="1:12">
      <c r="A75" s="10">
        <v>73</v>
      </c>
      <c r="B75" s="10" t="s">
        <v>143</v>
      </c>
      <c r="C75" s="10" t="s">
        <v>27</v>
      </c>
      <c r="D75" s="36" t="s">
        <v>144</v>
      </c>
      <c r="E75" s="10" t="s">
        <v>108</v>
      </c>
      <c r="F75" s="10" t="s">
        <v>116</v>
      </c>
      <c r="G75" s="10">
        <v>5</v>
      </c>
      <c r="H75" s="10">
        <v>2385</v>
      </c>
      <c r="I75" s="25">
        <v>74.53</v>
      </c>
      <c r="J75" s="10">
        <v>19</v>
      </c>
      <c r="K75" s="10" t="s">
        <v>18</v>
      </c>
      <c r="L75" s="15"/>
    </row>
    <row r="76" s="3" customFormat="1" ht="20.5" customHeight="1" spans="1:12">
      <c r="A76" s="10">
        <v>74</v>
      </c>
      <c r="B76" s="10" t="s">
        <v>145</v>
      </c>
      <c r="C76" s="10" t="s">
        <v>14</v>
      </c>
      <c r="D76" s="21" t="s">
        <v>146</v>
      </c>
      <c r="E76" s="10" t="s">
        <v>108</v>
      </c>
      <c r="F76" s="10" t="s">
        <v>109</v>
      </c>
      <c r="G76" s="10">
        <v>3</v>
      </c>
      <c r="H76" s="10">
        <v>2330</v>
      </c>
      <c r="I76" s="25">
        <v>71.88</v>
      </c>
      <c r="J76" s="10">
        <v>20</v>
      </c>
      <c r="K76" s="10" t="s">
        <v>18</v>
      </c>
      <c r="L76" s="15"/>
    </row>
    <row r="77" s="2" customFormat="1" ht="20.5" customHeight="1" spans="1:12">
      <c r="A77" s="10">
        <v>75</v>
      </c>
      <c r="B77" s="12" t="s">
        <v>147</v>
      </c>
      <c r="C77" s="12" t="s">
        <v>27</v>
      </c>
      <c r="D77" s="12" t="s">
        <v>148</v>
      </c>
      <c r="E77" s="12" t="s">
        <v>108</v>
      </c>
      <c r="F77" s="12" t="s">
        <v>112</v>
      </c>
      <c r="G77" s="12">
        <v>3</v>
      </c>
      <c r="H77" s="12">
        <v>2276</v>
      </c>
      <c r="I77" s="25">
        <v>71.1</v>
      </c>
      <c r="J77" s="10">
        <v>22</v>
      </c>
      <c r="K77" s="12" t="s">
        <v>18</v>
      </c>
      <c r="L77" s="10"/>
    </row>
    <row r="78" s="3" customFormat="1" ht="20.5" customHeight="1" spans="1:12">
      <c r="A78" s="10">
        <v>76</v>
      </c>
      <c r="B78" s="10" t="s">
        <v>149</v>
      </c>
      <c r="C78" s="10" t="s">
        <v>27</v>
      </c>
      <c r="D78" s="36" t="s">
        <v>150</v>
      </c>
      <c r="E78" s="10" t="s">
        <v>108</v>
      </c>
      <c r="F78" s="10" t="s">
        <v>116</v>
      </c>
      <c r="G78" s="10">
        <v>3</v>
      </c>
      <c r="H78" s="10">
        <v>2251</v>
      </c>
      <c r="I78" s="25">
        <v>70.34</v>
      </c>
      <c r="J78" s="10">
        <v>23</v>
      </c>
      <c r="K78" s="10" t="s">
        <v>18</v>
      </c>
      <c r="L78" s="15"/>
    </row>
    <row r="79" s="2" customFormat="1" ht="20.5" customHeight="1" spans="1:17">
      <c r="A79" s="10">
        <v>77</v>
      </c>
      <c r="B79" s="29" t="s">
        <v>151</v>
      </c>
      <c r="C79" s="29" t="s">
        <v>14</v>
      </c>
      <c r="D79" s="29" t="s">
        <v>152</v>
      </c>
      <c r="E79" s="30" t="s">
        <v>153</v>
      </c>
      <c r="F79" s="29" t="s">
        <v>154</v>
      </c>
      <c r="G79" s="29">
        <v>3</v>
      </c>
      <c r="H79" s="31">
        <f>2399+452</f>
        <v>2851</v>
      </c>
      <c r="I79" s="27">
        <f t="shared" ref="I79:I142" si="0">H79/32</f>
        <v>89.09375</v>
      </c>
      <c r="J79" s="29">
        <v>1</v>
      </c>
      <c r="K79" s="10" t="s">
        <v>18</v>
      </c>
      <c r="L79" s="29"/>
      <c r="M79" s="32"/>
      <c r="N79" s="32"/>
      <c r="O79" s="32"/>
      <c r="P79" s="32"/>
      <c r="Q79" s="32"/>
    </row>
    <row r="80" s="2" customFormat="1" ht="20.5" customHeight="1" spans="1:17">
      <c r="A80" s="10">
        <v>78</v>
      </c>
      <c r="B80" s="29" t="s">
        <v>155</v>
      </c>
      <c r="C80" s="29" t="s">
        <v>14</v>
      </c>
      <c r="D80" s="40" t="s">
        <v>156</v>
      </c>
      <c r="E80" s="30" t="s">
        <v>153</v>
      </c>
      <c r="F80" s="29" t="s">
        <v>157</v>
      </c>
      <c r="G80" s="29">
        <v>3</v>
      </c>
      <c r="H80" s="31">
        <f>2369+448</f>
        <v>2817</v>
      </c>
      <c r="I80" s="27">
        <f t="shared" si="0"/>
        <v>88.03125</v>
      </c>
      <c r="J80" s="29">
        <v>2</v>
      </c>
      <c r="K80" s="10" t="s">
        <v>18</v>
      </c>
      <c r="L80" s="29"/>
      <c r="M80" s="32"/>
      <c r="N80" s="32"/>
      <c r="O80" s="32"/>
      <c r="P80" s="32"/>
      <c r="Q80" s="32"/>
    </row>
    <row r="81" s="2" customFormat="1" ht="20.5" customHeight="1" spans="1:17">
      <c r="A81" s="10">
        <v>79</v>
      </c>
      <c r="B81" s="29" t="s">
        <v>158</v>
      </c>
      <c r="C81" s="29" t="s">
        <v>14</v>
      </c>
      <c r="D81" s="29" t="s">
        <v>159</v>
      </c>
      <c r="E81" s="30" t="s">
        <v>153</v>
      </c>
      <c r="F81" s="29" t="s">
        <v>154</v>
      </c>
      <c r="G81" s="29">
        <v>3</v>
      </c>
      <c r="H81" s="31">
        <f>2339+449</f>
        <v>2788</v>
      </c>
      <c r="I81" s="27">
        <f t="shared" si="0"/>
        <v>87.125</v>
      </c>
      <c r="J81" s="29">
        <v>3</v>
      </c>
      <c r="K81" s="10" t="s">
        <v>18</v>
      </c>
      <c r="L81" s="29"/>
      <c r="M81" s="32"/>
      <c r="N81" s="32"/>
      <c r="O81" s="32"/>
      <c r="P81" s="32"/>
      <c r="Q81" s="32"/>
    </row>
    <row r="82" s="2" customFormat="1" ht="20.5" customHeight="1" spans="1:17">
      <c r="A82" s="10">
        <v>80</v>
      </c>
      <c r="B82" s="29" t="s">
        <v>160</v>
      </c>
      <c r="C82" s="29" t="s">
        <v>14</v>
      </c>
      <c r="D82" s="40" t="s">
        <v>161</v>
      </c>
      <c r="E82" s="30" t="s">
        <v>153</v>
      </c>
      <c r="F82" s="29" t="s">
        <v>162</v>
      </c>
      <c r="G82" s="29">
        <v>3</v>
      </c>
      <c r="H82" s="31">
        <f>2289+452</f>
        <v>2741</v>
      </c>
      <c r="I82" s="27">
        <f t="shared" si="0"/>
        <v>85.65625</v>
      </c>
      <c r="J82" s="29">
        <v>4</v>
      </c>
      <c r="K82" s="10" t="s">
        <v>18</v>
      </c>
      <c r="L82" s="29"/>
      <c r="M82" s="32"/>
      <c r="N82" s="32"/>
      <c r="O82" s="32"/>
      <c r="P82" s="32"/>
      <c r="Q82" s="32"/>
    </row>
    <row r="83" s="2" customFormat="1" ht="20.5" customHeight="1" spans="1:17">
      <c r="A83" s="10">
        <v>81</v>
      </c>
      <c r="B83" s="29" t="s">
        <v>163</v>
      </c>
      <c r="C83" s="29" t="s">
        <v>14</v>
      </c>
      <c r="D83" s="40" t="s">
        <v>164</v>
      </c>
      <c r="E83" s="30" t="s">
        <v>153</v>
      </c>
      <c r="F83" s="29" t="s">
        <v>165</v>
      </c>
      <c r="G83" s="29">
        <v>3</v>
      </c>
      <c r="H83" s="31">
        <f>2312+423</f>
        <v>2735</v>
      </c>
      <c r="I83" s="27">
        <f t="shared" si="0"/>
        <v>85.46875</v>
      </c>
      <c r="J83" s="29">
        <v>5</v>
      </c>
      <c r="K83" s="10" t="s">
        <v>18</v>
      </c>
      <c r="L83" s="29"/>
      <c r="M83" s="32"/>
      <c r="N83" s="32"/>
      <c r="O83" s="32"/>
      <c r="P83" s="32"/>
      <c r="Q83" s="32"/>
    </row>
    <row r="84" s="2" customFormat="1" ht="20.5" customHeight="1" spans="1:17">
      <c r="A84" s="10">
        <v>82</v>
      </c>
      <c r="B84" s="29" t="s">
        <v>166</v>
      </c>
      <c r="C84" s="29" t="s">
        <v>14</v>
      </c>
      <c r="D84" s="40" t="s">
        <v>167</v>
      </c>
      <c r="E84" s="30" t="s">
        <v>153</v>
      </c>
      <c r="F84" s="29" t="s">
        <v>165</v>
      </c>
      <c r="G84" s="29">
        <v>3</v>
      </c>
      <c r="H84" s="31">
        <f>2300+431</f>
        <v>2731</v>
      </c>
      <c r="I84" s="27">
        <f t="shared" si="0"/>
        <v>85.34375</v>
      </c>
      <c r="J84" s="29">
        <v>6</v>
      </c>
      <c r="K84" s="10" t="s">
        <v>18</v>
      </c>
      <c r="L84" s="29"/>
      <c r="M84" s="32"/>
      <c r="N84" s="32"/>
      <c r="O84" s="32"/>
      <c r="P84" s="32"/>
      <c r="Q84" s="32"/>
    </row>
    <row r="85" s="2" customFormat="1" ht="20.5" customHeight="1" spans="1:17">
      <c r="A85" s="10">
        <v>83</v>
      </c>
      <c r="B85" s="30" t="s">
        <v>168</v>
      </c>
      <c r="C85" s="30" t="s">
        <v>14</v>
      </c>
      <c r="D85" s="30" t="s">
        <v>169</v>
      </c>
      <c r="E85" s="30" t="s">
        <v>153</v>
      </c>
      <c r="F85" s="30" t="s">
        <v>157</v>
      </c>
      <c r="G85" s="29">
        <v>3</v>
      </c>
      <c r="H85" s="31">
        <f>2280+440</f>
        <v>2720</v>
      </c>
      <c r="I85" s="27">
        <f t="shared" si="0"/>
        <v>85</v>
      </c>
      <c r="J85" s="29">
        <v>7</v>
      </c>
      <c r="K85" s="10" t="s">
        <v>18</v>
      </c>
      <c r="L85" s="29"/>
      <c r="M85" s="32"/>
      <c r="N85" s="32"/>
      <c r="O85" s="32"/>
      <c r="P85" s="32"/>
      <c r="Q85" s="32"/>
    </row>
    <row r="86" s="2" customFormat="1" ht="20.5" customHeight="1" spans="1:17">
      <c r="A86" s="10">
        <v>84</v>
      </c>
      <c r="B86" s="29" t="s">
        <v>170</v>
      </c>
      <c r="C86" s="29" t="s">
        <v>14</v>
      </c>
      <c r="D86" s="29" t="s">
        <v>171</v>
      </c>
      <c r="E86" s="30" t="s">
        <v>153</v>
      </c>
      <c r="F86" s="29" t="s">
        <v>162</v>
      </c>
      <c r="G86" s="29">
        <v>3</v>
      </c>
      <c r="H86" s="31">
        <f>2270+447</f>
        <v>2717</v>
      </c>
      <c r="I86" s="27">
        <f t="shared" si="0"/>
        <v>84.90625</v>
      </c>
      <c r="J86" s="29">
        <v>8</v>
      </c>
      <c r="K86" s="10" t="s">
        <v>18</v>
      </c>
      <c r="L86" s="29"/>
      <c r="M86" s="32"/>
      <c r="N86" s="32"/>
      <c r="O86" s="32"/>
      <c r="P86" s="32"/>
      <c r="Q86" s="32"/>
    </row>
    <row r="87" s="2" customFormat="1" ht="20.5" customHeight="1" spans="1:17">
      <c r="A87" s="10">
        <v>85</v>
      </c>
      <c r="B87" s="29" t="s">
        <v>172</v>
      </c>
      <c r="C87" s="29" t="s">
        <v>14</v>
      </c>
      <c r="D87" s="40" t="s">
        <v>173</v>
      </c>
      <c r="E87" s="30" t="s">
        <v>153</v>
      </c>
      <c r="F87" s="29" t="s">
        <v>174</v>
      </c>
      <c r="G87" s="29">
        <v>3</v>
      </c>
      <c r="H87" s="31">
        <f>2259+456</f>
        <v>2715</v>
      </c>
      <c r="I87" s="27">
        <f t="shared" si="0"/>
        <v>84.84375</v>
      </c>
      <c r="J87" s="29">
        <v>9</v>
      </c>
      <c r="K87" s="10" t="s">
        <v>18</v>
      </c>
      <c r="L87" s="29"/>
      <c r="M87" s="32"/>
      <c r="N87" s="32"/>
      <c r="O87" s="32"/>
      <c r="P87" s="32"/>
      <c r="Q87" s="32"/>
    </row>
    <row r="88" s="2" customFormat="1" ht="20.5" customHeight="1" spans="1:17">
      <c r="A88" s="10">
        <v>86</v>
      </c>
      <c r="B88" s="29" t="s">
        <v>175</v>
      </c>
      <c r="C88" s="29" t="s">
        <v>14</v>
      </c>
      <c r="D88" s="29" t="s">
        <v>176</v>
      </c>
      <c r="E88" s="30" t="s">
        <v>153</v>
      </c>
      <c r="F88" s="29" t="s">
        <v>154</v>
      </c>
      <c r="G88" s="29">
        <v>3</v>
      </c>
      <c r="H88" s="31">
        <f>2264+444</f>
        <v>2708</v>
      </c>
      <c r="I88" s="27">
        <f t="shared" si="0"/>
        <v>84.625</v>
      </c>
      <c r="J88" s="29">
        <v>10</v>
      </c>
      <c r="K88" s="10" t="s">
        <v>18</v>
      </c>
      <c r="L88" s="29"/>
      <c r="M88" s="32"/>
      <c r="N88" s="32"/>
      <c r="O88" s="32"/>
      <c r="P88" s="32"/>
      <c r="Q88" s="32"/>
    </row>
    <row r="89" s="2" customFormat="1" ht="20.5" customHeight="1" spans="1:17">
      <c r="A89" s="10">
        <v>87</v>
      </c>
      <c r="B89" s="30" t="s">
        <v>177</v>
      </c>
      <c r="C89" s="30" t="s">
        <v>14</v>
      </c>
      <c r="D89" s="30" t="s">
        <v>178</v>
      </c>
      <c r="E89" s="30" t="s">
        <v>153</v>
      </c>
      <c r="F89" s="30" t="s">
        <v>157</v>
      </c>
      <c r="G89" s="29">
        <v>3</v>
      </c>
      <c r="H89" s="31">
        <f>2264+435</f>
        <v>2699</v>
      </c>
      <c r="I89" s="27">
        <f t="shared" si="0"/>
        <v>84.34375</v>
      </c>
      <c r="J89" s="29">
        <v>11</v>
      </c>
      <c r="K89" s="10" t="s">
        <v>18</v>
      </c>
      <c r="L89" s="29"/>
      <c r="M89" s="32"/>
      <c r="N89" s="32"/>
      <c r="O89" s="32"/>
      <c r="P89" s="32"/>
      <c r="Q89" s="32"/>
    </row>
    <row r="90" s="2" customFormat="1" ht="20.5" customHeight="1" spans="1:17">
      <c r="A90" s="10">
        <v>88</v>
      </c>
      <c r="B90" s="29" t="s">
        <v>179</v>
      </c>
      <c r="C90" s="29" t="s">
        <v>14</v>
      </c>
      <c r="D90" s="40" t="s">
        <v>180</v>
      </c>
      <c r="E90" s="30" t="s">
        <v>153</v>
      </c>
      <c r="F90" s="29" t="s">
        <v>181</v>
      </c>
      <c r="G90" s="29">
        <v>3</v>
      </c>
      <c r="H90" s="31">
        <f>2278+403</f>
        <v>2681</v>
      </c>
      <c r="I90" s="27">
        <f t="shared" si="0"/>
        <v>83.78125</v>
      </c>
      <c r="J90" s="29">
        <v>12</v>
      </c>
      <c r="K90" s="10" t="s">
        <v>18</v>
      </c>
      <c r="L90" s="29"/>
      <c r="M90" s="32"/>
      <c r="N90" s="32"/>
      <c r="O90" s="32"/>
      <c r="P90" s="32"/>
      <c r="Q90" s="32"/>
    </row>
    <row r="91" s="2" customFormat="1" ht="20.5" customHeight="1" spans="1:17">
      <c r="A91" s="10">
        <v>89</v>
      </c>
      <c r="B91" s="29" t="s">
        <v>182</v>
      </c>
      <c r="C91" s="29" t="s">
        <v>14</v>
      </c>
      <c r="D91" s="40" t="s">
        <v>183</v>
      </c>
      <c r="E91" s="30" t="s">
        <v>153</v>
      </c>
      <c r="F91" s="29" t="s">
        <v>174</v>
      </c>
      <c r="G91" s="29">
        <v>3</v>
      </c>
      <c r="H91" s="31">
        <f>2225+451</f>
        <v>2676</v>
      </c>
      <c r="I91" s="27">
        <f t="shared" si="0"/>
        <v>83.625</v>
      </c>
      <c r="J91" s="29">
        <v>13</v>
      </c>
      <c r="K91" s="10" t="s">
        <v>18</v>
      </c>
      <c r="L91" s="29"/>
      <c r="M91" s="32"/>
      <c r="N91" s="32"/>
      <c r="O91" s="32"/>
      <c r="P91" s="32"/>
      <c r="Q91" s="32"/>
    </row>
    <row r="92" s="2" customFormat="1" ht="20.5" customHeight="1" spans="1:17">
      <c r="A92" s="10">
        <v>90</v>
      </c>
      <c r="B92" s="29" t="s">
        <v>184</v>
      </c>
      <c r="C92" s="29" t="s">
        <v>14</v>
      </c>
      <c r="D92" s="29" t="s">
        <v>185</v>
      </c>
      <c r="E92" s="30" t="s">
        <v>153</v>
      </c>
      <c r="F92" s="29" t="s">
        <v>162</v>
      </c>
      <c r="G92" s="29">
        <v>3</v>
      </c>
      <c r="H92" s="31">
        <f>2270+405</f>
        <v>2675</v>
      </c>
      <c r="I92" s="27">
        <f t="shared" si="0"/>
        <v>83.59375</v>
      </c>
      <c r="J92" s="29">
        <v>14</v>
      </c>
      <c r="K92" s="10" t="s">
        <v>18</v>
      </c>
      <c r="L92" s="29"/>
      <c r="M92" s="32"/>
      <c r="N92" s="32"/>
      <c r="O92" s="32"/>
      <c r="P92" s="32"/>
      <c r="Q92" s="32"/>
    </row>
    <row r="93" s="2" customFormat="1" ht="20.5" customHeight="1" spans="1:17">
      <c r="A93" s="10">
        <v>91</v>
      </c>
      <c r="B93" s="29" t="s">
        <v>186</v>
      </c>
      <c r="C93" s="29" t="s">
        <v>14</v>
      </c>
      <c r="D93" s="29" t="s">
        <v>187</v>
      </c>
      <c r="E93" s="30" t="s">
        <v>153</v>
      </c>
      <c r="F93" s="29" t="s">
        <v>154</v>
      </c>
      <c r="G93" s="29">
        <v>3</v>
      </c>
      <c r="H93" s="31">
        <f>2242+426</f>
        <v>2668</v>
      </c>
      <c r="I93" s="27">
        <f t="shared" si="0"/>
        <v>83.375</v>
      </c>
      <c r="J93" s="29">
        <v>15</v>
      </c>
      <c r="K93" s="10" t="s">
        <v>18</v>
      </c>
      <c r="L93" s="29"/>
      <c r="M93" s="32"/>
      <c r="N93" s="32"/>
      <c r="O93" s="32"/>
      <c r="P93" s="32"/>
      <c r="Q93" s="32"/>
    </row>
    <row r="94" s="2" customFormat="1" ht="20.5" customHeight="1" spans="1:17">
      <c r="A94" s="10">
        <v>92</v>
      </c>
      <c r="B94" s="29" t="s">
        <v>188</v>
      </c>
      <c r="C94" s="29" t="s">
        <v>14</v>
      </c>
      <c r="D94" s="29" t="s">
        <v>189</v>
      </c>
      <c r="E94" s="30" t="s">
        <v>153</v>
      </c>
      <c r="F94" s="29" t="s">
        <v>190</v>
      </c>
      <c r="G94" s="29">
        <v>3</v>
      </c>
      <c r="H94" s="31">
        <f>2259+406</f>
        <v>2665</v>
      </c>
      <c r="I94" s="27">
        <f t="shared" si="0"/>
        <v>83.28125</v>
      </c>
      <c r="J94" s="29">
        <v>16</v>
      </c>
      <c r="K94" s="10" t="s">
        <v>18</v>
      </c>
      <c r="L94" s="29"/>
      <c r="M94" s="32"/>
      <c r="N94" s="32"/>
      <c r="O94" s="32"/>
      <c r="P94" s="32"/>
      <c r="Q94" s="32"/>
    </row>
    <row r="95" s="2" customFormat="1" ht="20.5" customHeight="1" spans="1:17">
      <c r="A95" s="10">
        <v>93</v>
      </c>
      <c r="B95" s="29" t="s">
        <v>191</v>
      </c>
      <c r="C95" s="29" t="s">
        <v>27</v>
      </c>
      <c r="D95" s="29" t="s">
        <v>192</v>
      </c>
      <c r="E95" s="30" t="s">
        <v>153</v>
      </c>
      <c r="F95" s="29" t="s">
        <v>162</v>
      </c>
      <c r="G95" s="29">
        <v>3</v>
      </c>
      <c r="H95" s="31">
        <f>2197+457</f>
        <v>2654</v>
      </c>
      <c r="I95" s="27">
        <f t="shared" si="0"/>
        <v>82.9375</v>
      </c>
      <c r="J95" s="29">
        <v>17</v>
      </c>
      <c r="K95" s="10" t="s">
        <v>18</v>
      </c>
      <c r="L95" s="29"/>
      <c r="M95" s="32"/>
      <c r="N95" s="32"/>
      <c r="O95" s="32"/>
      <c r="P95" s="32"/>
      <c r="Q95" s="32"/>
    </row>
    <row r="96" s="2" customFormat="1" ht="20.5" customHeight="1" spans="1:17">
      <c r="A96" s="10">
        <v>94</v>
      </c>
      <c r="B96" s="29" t="s">
        <v>193</v>
      </c>
      <c r="C96" s="29" t="s">
        <v>14</v>
      </c>
      <c r="D96" s="29" t="s">
        <v>194</v>
      </c>
      <c r="E96" s="30" t="s">
        <v>153</v>
      </c>
      <c r="F96" s="29" t="s">
        <v>162</v>
      </c>
      <c r="G96" s="29">
        <v>3</v>
      </c>
      <c r="H96" s="31">
        <f>2213+436</f>
        <v>2649</v>
      </c>
      <c r="I96" s="27">
        <f t="shared" si="0"/>
        <v>82.78125</v>
      </c>
      <c r="J96" s="29">
        <v>18</v>
      </c>
      <c r="K96" s="10" t="s">
        <v>18</v>
      </c>
      <c r="L96" s="29"/>
      <c r="M96" s="32"/>
      <c r="N96" s="32"/>
      <c r="O96" s="32"/>
      <c r="P96" s="32"/>
      <c r="Q96" s="32"/>
    </row>
    <row r="97" s="2" customFormat="1" ht="20.5" customHeight="1" spans="1:17">
      <c r="A97" s="10">
        <v>95</v>
      </c>
      <c r="B97" s="29" t="s">
        <v>195</v>
      </c>
      <c r="C97" s="29" t="s">
        <v>14</v>
      </c>
      <c r="D97" s="40" t="s">
        <v>196</v>
      </c>
      <c r="E97" s="30" t="s">
        <v>153</v>
      </c>
      <c r="F97" s="29" t="s">
        <v>157</v>
      </c>
      <c r="G97" s="29">
        <v>3</v>
      </c>
      <c r="H97" s="31">
        <f>2229+416</f>
        <v>2645</v>
      </c>
      <c r="I97" s="27">
        <f t="shared" si="0"/>
        <v>82.65625</v>
      </c>
      <c r="J97" s="29">
        <v>19</v>
      </c>
      <c r="K97" s="10" t="s">
        <v>18</v>
      </c>
      <c r="L97" s="29"/>
      <c r="M97" s="32"/>
      <c r="N97" s="32"/>
      <c r="O97" s="32"/>
      <c r="P97" s="32"/>
      <c r="Q97" s="32"/>
    </row>
    <row r="98" s="2" customFormat="1" ht="20.5" customHeight="1" spans="1:17">
      <c r="A98" s="10">
        <v>96</v>
      </c>
      <c r="B98" s="29" t="s">
        <v>197</v>
      </c>
      <c r="C98" s="29" t="s">
        <v>14</v>
      </c>
      <c r="D98" s="29" t="s">
        <v>198</v>
      </c>
      <c r="E98" s="30" t="s">
        <v>153</v>
      </c>
      <c r="F98" s="29" t="s">
        <v>154</v>
      </c>
      <c r="G98" s="29">
        <v>3</v>
      </c>
      <c r="H98" s="31">
        <f>2221+424</f>
        <v>2645</v>
      </c>
      <c r="I98" s="27">
        <f t="shared" si="0"/>
        <v>82.65625</v>
      </c>
      <c r="J98" s="29">
        <v>20</v>
      </c>
      <c r="K98" s="10" t="s">
        <v>18</v>
      </c>
      <c r="L98" s="29"/>
      <c r="M98" s="32"/>
      <c r="N98" s="32"/>
      <c r="O98" s="32"/>
      <c r="P98" s="32"/>
      <c r="Q98" s="32"/>
    </row>
    <row r="99" s="2" customFormat="1" ht="20.5" customHeight="1" spans="1:17">
      <c r="A99" s="10">
        <v>97</v>
      </c>
      <c r="B99" s="29" t="s">
        <v>199</v>
      </c>
      <c r="C99" s="29" t="s">
        <v>14</v>
      </c>
      <c r="D99" s="40" t="s">
        <v>200</v>
      </c>
      <c r="E99" s="30" t="s">
        <v>153</v>
      </c>
      <c r="F99" s="29" t="s">
        <v>181</v>
      </c>
      <c r="G99" s="29">
        <v>3</v>
      </c>
      <c r="H99" s="31">
        <f>2217+427</f>
        <v>2644</v>
      </c>
      <c r="I99" s="27">
        <f t="shared" si="0"/>
        <v>82.625</v>
      </c>
      <c r="J99" s="29">
        <v>21</v>
      </c>
      <c r="K99" s="10" t="s">
        <v>18</v>
      </c>
      <c r="L99" s="29"/>
      <c r="M99" s="32"/>
      <c r="N99" s="32"/>
      <c r="O99" s="32"/>
      <c r="P99" s="32"/>
      <c r="Q99" s="32"/>
    </row>
    <row r="100" s="2" customFormat="1" ht="20.5" customHeight="1" spans="1:17">
      <c r="A100" s="10">
        <v>98</v>
      </c>
      <c r="B100" s="29" t="s">
        <v>201</v>
      </c>
      <c r="C100" s="29" t="s">
        <v>14</v>
      </c>
      <c r="D100" s="40" t="s">
        <v>202</v>
      </c>
      <c r="E100" s="30" t="s">
        <v>153</v>
      </c>
      <c r="F100" s="29" t="s">
        <v>174</v>
      </c>
      <c r="G100" s="29">
        <v>3</v>
      </c>
      <c r="H100" s="31">
        <f>2194+449</f>
        <v>2643</v>
      </c>
      <c r="I100" s="27">
        <f t="shared" si="0"/>
        <v>82.59375</v>
      </c>
      <c r="J100" s="29">
        <v>22</v>
      </c>
      <c r="K100" s="10" t="s">
        <v>18</v>
      </c>
      <c r="L100" s="29"/>
      <c r="M100" s="32"/>
      <c r="N100" s="32"/>
      <c r="O100" s="32"/>
      <c r="P100" s="32"/>
      <c r="Q100" s="32"/>
    </row>
    <row r="101" s="2" customFormat="1" ht="20.5" customHeight="1" spans="1:17">
      <c r="A101" s="10">
        <v>99</v>
      </c>
      <c r="B101" s="30" t="s">
        <v>203</v>
      </c>
      <c r="C101" s="30" t="s">
        <v>14</v>
      </c>
      <c r="D101" s="30" t="s">
        <v>204</v>
      </c>
      <c r="E101" s="30" t="s">
        <v>153</v>
      </c>
      <c r="F101" s="30" t="s">
        <v>157</v>
      </c>
      <c r="G101" s="29">
        <v>3</v>
      </c>
      <c r="H101" s="31">
        <f>2210+427</f>
        <v>2637</v>
      </c>
      <c r="I101" s="27">
        <f t="shared" si="0"/>
        <v>82.40625</v>
      </c>
      <c r="J101" s="29">
        <v>23</v>
      </c>
      <c r="K101" s="10" t="s">
        <v>18</v>
      </c>
      <c r="L101" s="29"/>
      <c r="M101" s="32"/>
      <c r="N101" s="32"/>
      <c r="O101" s="32"/>
      <c r="P101" s="32"/>
      <c r="Q101" s="32"/>
    </row>
    <row r="102" s="2" customFormat="1" ht="20.5" customHeight="1" spans="1:17">
      <c r="A102" s="10">
        <v>100</v>
      </c>
      <c r="B102" s="29" t="s">
        <v>205</v>
      </c>
      <c r="C102" s="29" t="s">
        <v>14</v>
      </c>
      <c r="D102" s="29" t="s">
        <v>206</v>
      </c>
      <c r="E102" s="30" t="s">
        <v>153</v>
      </c>
      <c r="F102" s="29" t="s">
        <v>190</v>
      </c>
      <c r="G102" s="29">
        <v>3</v>
      </c>
      <c r="H102" s="31">
        <f>2219+418</f>
        <v>2637</v>
      </c>
      <c r="I102" s="27">
        <f t="shared" si="0"/>
        <v>82.40625</v>
      </c>
      <c r="J102" s="29">
        <v>24</v>
      </c>
      <c r="K102" s="10" t="s">
        <v>18</v>
      </c>
      <c r="L102" s="29"/>
      <c r="M102" s="32"/>
      <c r="N102" s="32"/>
      <c r="O102" s="32"/>
      <c r="P102" s="32"/>
      <c r="Q102" s="32"/>
    </row>
    <row r="103" s="2" customFormat="1" ht="20.5" customHeight="1" spans="1:17">
      <c r="A103" s="10">
        <v>101</v>
      </c>
      <c r="B103" s="29" t="s">
        <v>207</v>
      </c>
      <c r="C103" s="29" t="s">
        <v>14</v>
      </c>
      <c r="D103" s="29" t="s">
        <v>208</v>
      </c>
      <c r="E103" s="29" t="s">
        <v>153</v>
      </c>
      <c r="F103" s="29" t="s">
        <v>162</v>
      </c>
      <c r="G103" s="29">
        <v>3</v>
      </c>
      <c r="H103" s="31">
        <f>2210+420</f>
        <v>2630</v>
      </c>
      <c r="I103" s="27">
        <f t="shared" si="0"/>
        <v>82.1875</v>
      </c>
      <c r="J103" s="29">
        <v>25</v>
      </c>
      <c r="K103" s="10" t="s">
        <v>18</v>
      </c>
      <c r="L103" s="29"/>
      <c r="M103" s="32"/>
      <c r="N103" s="32"/>
      <c r="O103" s="32"/>
      <c r="P103" s="32"/>
      <c r="Q103" s="32"/>
    </row>
    <row r="104" s="2" customFormat="1" ht="20.5" customHeight="1" spans="1:17">
      <c r="A104" s="10">
        <v>102</v>
      </c>
      <c r="B104" s="29" t="s">
        <v>209</v>
      </c>
      <c r="C104" s="29" t="s">
        <v>14</v>
      </c>
      <c r="D104" s="29" t="s">
        <v>210</v>
      </c>
      <c r="E104" s="29" t="s">
        <v>153</v>
      </c>
      <c r="F104" s="29" t="s">
        <v>162</v>
      </c>
      <c r="G104" s="29">
        <v>3</v>
      </c>
      <c r="H104" s="31">
        <f>2173.7+452</f>
        <v>2625.7</v>
      </c>
      <c r="I104" s="27">
        <f t="shared" si="0"/>
        <v>82.053125</v>
      </c>
      <c r="J104" s="29">
        <v>26</v>
      </c>
      <c r="K104" s="10" t="s">
        <v>18</v>
      </c>
      <c r="L104" s="29"/>
      <c r="M104" s="32"/>
      <c r="N104" s="32"/>
      <c r="O104" s="32"/>
      <c r="P104" s="32"/>
      <c r="Q104" s="32"/>
    </row>
    <row r="105" s="2" customFormat="1" ht="20.5" customHeight="1" spans="1:17">
      <c r="A105" s="10">
        <v>103</v>
      </c>
      <c r="B105" s="29" t="s">
        <v>211</v>
      </c>
      <c r="C105" s="29" t="s">
        <v>14</v>
      </c>
      <c r="D105" s="29" t="s">
        <v>212</v>
      </c>
      <c r="E105" s="29" t="s">
        <v>153</v>
      </c>
      <c r="F105" s="29" t="s">
        <v>162</v>
      </c>
      <c r="G105" s="29">
        <v>3</v>
      </c>
      <c r="H105" s="31">
        <f>2194+428</f>
        <v>2622</v>
      </c>
      <c r="I105" s="27">
        <f t="shared" si="0"/>
        <v>81.9375</v>
      </c>
      <c r="J105" s="29">
        <v>27</v>
      </c>
      <c r="K105" s="10" t="s">
        <v>18</v>
      </c>
      <c r="L105" s="29"/>
      <c r="M105" s="32"/>
      <c r="N105" s="32"/>
      <c r="O105" s="32"/>
      <c r="P105" s="32"/>
      <c r="Q105" s="32"/>
    </row>
    <row r="106" s="2" customFormat="1" ht="20.5" customHeight="1" spans="1:17">
      <c r="A106" s="10">
        <v>104</v>
      </c>
      <c r="B106" s="12" t="s">
        <v>213</v>
      </c>
      <c r="C106" s="12" t="s">
        <v>14</v>
      </c>
      <c r="D106" s="12" t="s">
        <v>214</v>
      </c>
      <c r="E106" s="12" t="s">
        <v>153</v>
      </c>
      <c r="F106" s="12" t="s">
        <v>181</v>
      </c>
      <c r="G106" s="12">
        <v>3</v>
      </c>
      <c r="H106" s="14">
        <f>2174.7+446</f>
        <v>2620.7</v>
      </c>
      <c r="I106" s="25">
        <f t="shared" si="0"/>
        <v>81.896875</v>
      </c>
      <c r="J106" s="12">
        <v>28</v>
      </c>
      <c r="K106" s="12" t="s">
        <v>18</v>
      </c>
      <c r="L106" s="12"/>
      <c r="M106" s="33"/>
      <c r="N106" s="33"/>
      <c r="O106" s="33"/>
      <c r="P106" s="33"/>
      <c r="Q106" s="33"/>
    </row>
    <row r="107" s="2" customFormat="1" ht="20.5" customHeight="1" spans="1:17">
      <c r="A107" s="10">
        <v>105</v>
      </c>
      <c r="B107" s="29" t="s">
        <v>215</v>
      </c>
      <c r="C107" s="29" t="s">
        <v>14</v>
      </c>
      <c r="D107" s="40" t="s">
        <v>216</v>
      </c>
      <c r="E107" s="30" t="s">
        <v>153</v>
      </c>
      <c r="F107" s="29" t="s">
        <v>165</v>
      </c>
      <c r="G107" s="29">
        <v>3</v>
      </c>
      <c r="H107" s="31">
        <f>2169+451</f>
        <v>2620</v>
      </c>
      <c r="I107" s="27">
        <f t="shared" si="0"/>
        <v>81.875</v>
      </c>
      <c r="J107" s="29">
        <v>29</v>
      </c>
      <c r="K107" s="10" t="s">
        <v>18</v>
      </c>
      <c r="L107" s="29"/>
      <c r="M107" s="32"/>
      <c r="N107" s="32"/>
      <c r="O107" s="32"/>
      <c r="P107" s="32"/>
      <c r="Q107" s="32"/>
    </row>
    <row r="108" s="2" customFormat="1" ht="20.5" customHeight="1" spans="1:17">
      <c r="A108" s="10">
        <v>106</v>
      </c>
      <c r="B108" s="29" t="s">
        <v>217</v>
      </c>
      <c r="C108" s="29" t="s">
        <v>14</v>
      </c>
      <c r="D108" s="40" t="s">
        <v>218</v>
      </c>
      <c r="E108" s="30" t="s">
        <v>153</v>
      </c>
      <c r="F108" s="29" t="s">
        <v>165</v>
      </c>
      <c r="G108" s="29">
        <v>3</v>
      </c>
      <c r="H108" s="31">
        <f>2184+436</f>
        <v>2620</v>
      </c>
      <c r="I108" s="27">
        <f t="shared" si="0"/>
        <v>81.875</v>
      </c>
      <c r="J108" s="29">
        <v>30</v>
      </c>
      <c r="K108" s="10" t="s">
        <v>18</v>
      </c>
      <c r="L108" s="29"/>
      <c r="M108" s="32"/>
      <c r="N108" s="32"/>
      <c r="O108" s="32"/>
      <c r="P108" s="32"/>
      <c r="Q108" s="32"/>
    </row>
    <row r="109" s="2" customFormat="1" ht="20.5" customHeight="1" spans="1:17">
      <c r="A109" s="10">
        <v>107</v>
      </c>
      <c r="B109" s="29" t="s">
        <v>219</v>
      </c>
      <c r="C109" s="29" t="s">
        <v>14</v>
      </c>
      <c r="D109" s="29" t="s">
        <v>220</v>
      </c>
      <c r="E109" s="30" t="s">
        <v>153</v>
      </c>
      <c r="F109" s="29" t="s">
        <v>154</v>
      </c>
      <c r="G109" s="29">
        <v>3</v>
      </c>
      <c r="H109" s="31">
        <f>2196+423</f>
        <v>2619</v>
      </c>
      <c r="I109" s="27">
        <f t="shared" si="0"/>
        <v>81.84375</v>
      </c>
      <c r="J109" s="29">
        <v>31</v>
      </c>
      <c r="K109" s="10" t="s">
        <v>18</v>
      </c>
      <c r="L109" s="29"/>
      <c r="M109" s="32"/>
      <c r="N109" s="32"/>
      <c r="O109" s="32"/>
      <c r="P109" s="32"/>
      <c r="Q109" s="32"/>
    </row>
    <row r="110" s="2" customFormat="1" ht="20.5" customHeight="1" spans="1:17">
      <c r="A110" s="10">
        <v>108</v>
      </c>
      <c r="B110" s="12" t="s">
        <v>221</v>
      </c>
      <c r="C110" s="12" t="s">
        <v>14</v>
      </c>
      <c r="D110" s="12" t="s">
        <v>222</v>
      </c>
      <c r="E110" s="12" t="s">
        <v>153</v>
      </c>
      <c r="F110" s="12" t="s">
        <v>154</v>
      </c>
      <c r="G110" s="12">
        <v>3</v>
      </c>
      <c r="H110" s="14">
        <f>2204+406</f>
        <v>2610</v>
      </c>
      <c r="I110" s="25">
        <f t="shared" si="0"/>
        <v>81.5625</v>
      </c>
      <c r="J110" s="12">
        <v>32</v>
      </c>
      <c r="K110" s="12" t="s">
        <v>18</v>
      </c>
      <c r="L110" s="12"/>
      <c r="M110" s="33"/>
      <c r="N110" s="33"/>
      <c r="O110" s="33"/>
      <c r="P110" s="33"/>
      <c r="Q110" s="33"/>
    </row>
    <row r="111" s="2" customFormat="1" ht="20.5" customHeight="1" spans="1:17">
      <c r="A111" s="10">
        <v>109</v>
      </c>
      <c r="B111" s="29" t="s">
        <v>223</v>
      </c>
      <c r="C111" s="29" t="s">
        <v>14</v>
      </c>
      <c r="D111" s="29" t="s">
        <v>224</v>
      </c>
      <c r="E111" s="30" t="s">
        <v>153</v>
      </c>
      <c r="F111" s="29" t="s">
        <v>162</v>
      </c>
      <c r="G111" s="29">
        <v>3</v>
      </c>
      <c r="H111" s="31">
        <f>2195+415</f>
        <v>2610</v>
      </c>
      <c r="I111" s="27">
        <f t="shared" si="0"/>
        <v>81.5625</v>
      </c>
      <c r="J111" s="29">
        <v>33</v>
      </c>
      <c r="K111" s="10" t="s">
        <v>18</v>
      </c>
      <c r="L111" s="29"/>
      <c r="M111" s="32"/>
      <c r="N111" s="32"/>
      <c r="O111" s="32"/>
      <c r="P111" s="32"/>
      <c r="Q111" s="32"/>
    </row>
    <row r="112" s="2" customFormat="1" ht="20.5" customHeight="1" spans="1:17">
      <c r="A112" s="10">
        <v>110</v>
      </c>
      <c r="B112" s="29" t="s">
        <v>225</v>
      </c>
      <c r="C112" s="29" t="s">
        <v>14</v>
      </c>
      <c r="D112" s="29" t="s">
        <v>226</v>
      </c>
      <c r="E112" s="30" t="s">
        <v>153</v>
      </c>
      <c r="F112" s="29" t="s">
        <v>190</v>
      </c>
      <c r="G112" s="29">
        <v>3</v>
      </c>
      <c r="H112" s="31">
        <f>2206+403</f>
        <v>2609</v>
      </c>
      <c r="I112" s="27">
        <f t="shared" si="0"/>
        <v>81.53125</v>
      </c>
      <c r="J112" s="29">
        <v>34</v>
      </c>
      <c r="K112" s="10" t="s">
        <v>18</v>
      </c>
      <c r="L112" s="29"/>
      <c r="M112" s="32"/>
      <c r="N112" s="32"/>
      <c r="O112" s="32"/>
      <c r="P112" s="32"/>
      <c r="Q112" s="32"/>
    </row>
    <row r="113" s="2" customFormat="1" ht="20.5" customHeight="1" spans="1:17">
      <c r="A113" s="10">
        <v>111</v>
      </c>
      <c r="B113" s="29" t="s">
        <v>227</v>
      </c>
      <c r="C113" s="29" t="s">
        <v>14</v>
      </c>
      <c r="D113" s="40" t="s">
        <v>228</v>
      </c>
      <c r="E113" s="30" t="s">
        <v>153</v>
      </c>
      <c r="F113" s="29" t="s">
        <v>174</v>
      </c>
      <c r="G113" s="29">
        <v>3</v>
      </c>
      <c r="H113" s="31">
        <f>2195+412</f>
        <v>2607</v>
      </c>
      <c r="I113" s="27">
        <f t="shared" si="0"/>
        <v>81.46875</v>
      </c>
      <c r="J113" s="29">
        <v>35</v>
      </c>
      <c r="K113" s="10" t="s">
        <v>18</v>
      </c>
      <c r="L113" s="29"/>
      <c r="M113" s="32"/>
      <c r="N113" s="32"/>
      <c r="O113" s="32"/>
      <c r="P113" s="32"/>
      <c r="Q113" s="32"/>
    </row>
    <row r="114" s="2" customFormat="1" ht="20.5" customHeight="1" spans="1:17">
      <c r="A114" s="10">
        <v>112</v>
      </c>
      <c r="B114" s="29" t="s">
        <v>229</v>
      </c>
      <c r="C114" s="29" t="s">
        <v>14</v>
      </c>
      <c r="D114" s="29" t="s">
        <v>230</v>
      </c>
      <c r="E114" s="30" t="s">
        <v>153</v>
      </c>
      <c r="F114" s="29" t="s">
        <v>154</v>
      </c>
      <c r="G114" s="29">
        <v>3</v>
      </c>
      <c r="H114" s="31">
        <f>2175+430</f>
        <v>2605</v>
      </c>
      <c r="I114" s="27">
        <f t="shared" si="0"/>
        <v>81.40625</v>
      </c>
      <c r="J114" s="29">
        <v>36</v>
      </c>
      <c r="K114" s="10" t="s">
        <v>18</v>
      </c>
      <c r="L114" s="29"/>
      <c r="M114" s="32"/>
      <c r="N114" s="32"/>
      <c r="O114" s="32"/>
      <c r="P114" s="32"/>
      <c r="Q114" s="32"/>
    </row>
    <row r="115" s="2" customFormat="1" ht="20.5" customHeight="1" spans="1:17">
      <c r="A115" s="10">
        <v>113</v>
      </c>
      <c r="B115" s="29" t="s">
        <v>231</v>
      </c>
      <c r="C115" s="29" t="s">
        <v>14</v>
      </c>
      <c r="D115" s="29" t="s">
        <v>232</v>
      </c>
      <c r="E115" s="30" t="s">
        <v>153</v>
      </c>
      <c r="F115" s="29" t="s">
        <v>154</v>
      </c>
      <c r="G115" s="29">
        <v>3</v>
      </c>
      <c r="H115" s="31">
        <f>2183+407</f>
        <v>2590</v>
      </c>
      <c r="I115" s="27">
        <f t="shared" si="0"/>
        <v>80.9375</v>
      </c>
      <c r="J115" s="29">
        <v>37</v>
      </c>
      <c r="K115" s="10" t="s">
        <v>18</v>
      </c>
      <c r="L115" s="29"/>
      <c r="M115" s="32"/>
      <c r="N115" s="32"/>
      <c r="O115" s="32"/>
      <c r="P115" s="32"/>
      <c r="Q115" s="32"/>
    </row>
    <row r="116" s="2" customFormat="1" ht="20.5" customHeight="1" spans="1:17">
      <c r="A116" s="10">
        <v>114</v>
      </c>
      <c r="B116" s="29" t="s">
        <v>233</v>
      </c>
      <c r="C116" s="29" t="s">
        <v>14</v>
      </c>
      <c r="D116" s="40" t="s">
        <v>234</v>
      </c>
      <c r="E116" s="30" t="s">
        <v>153</v>
      </c>
      <c r="F116" s="29" t="s">
        <v>174</v>
      </c>
      <c r="G116" s="29">
        <v>3</v>
      </c>
      <c r="H116" s="31">
        <f>2169+415</f>
        <v>2584</v>
      </c>
      <c r="I116" s="27">
        <f t="shared" si="0"/>
        <v>80.75</v>
      </c>
      <c r="J116" s="29">
        <v>38</v>
      </c>
      <c r="K116" s="10" t="s">
        <v>18</v>
      </c>
      <c r="L116" s="29"/>
      <c r="M116" s="32"/>
      <c r="N116" s="32"/>
      <c r="O116" s="32"/>
      <c r="P116" s="32"/>
      <c r="Q116" s="32"/>
    </row>
    <row r="117" s="2" customFormat="1" ht="20.5" customHeight="1" spans="1:17">
      <c r="A117" s="10">
        <v>115</v>
      </c>
      <c r="B117" s="30" t="s">
        <v>235</v>
      </c>
      <c r="C117" s="30" t="s">
        <v>14</v>
      </c>
      <c r="D117" s="30" t="s">
        <v>204</v>
      </c>
      <c r="E117" s="30" t="s">
        <v>153</v>
      </c>
      <c r="F117" s="30" t="s">
        <v>157</v>
      </c>
      <c r="G117" s="29">
        <v>3</v>
      </c>
      <c r="H117" s="31">
        <f>2167+415</f>
        <v>2582</v>
      </c>
      <c r="I117" s="27">
        <f t="shared" si="0"/>
        <v>80.6875</v>
      </c>
      <c r="J117" s="29">
        <v>39</v>
      </c>
      <c r="K117" s="10" t="s">
        <v>18</v>
      </c>
      <c r="L117" s="29"/>
      <c r="M117" s="32"/>
      <c r="N117" s="32"/>
      <c r="O117" s="32"/>
      <c r="P117" s="32"/>
      <c r="Q117" s="32"/>
    </row>
    <row r="118" s="2" customFormat="1" ht="20.5" customHeight="1" spans="1:17">
      <c r="A118" s="10">
        <v>116</v>
      </c>
      <c r="B118" s="29" t="s">
        <v>236</v>
      </c>
      <c r="C118" s="29" t="s">
        <v>14</v>
      </c>
      <c r="D118" s="40" t="s">
        <v>237</v>
      </c>
      <c r="E118" s="29" t="s">
        <v>153</v>
      </c>
      <c r="F118" s="29" t="s">
        <v>162</v>
      </c>
      <c r="G118" s="29">
        <v>3</v>
      </c>
      <c r="H118" s="31">
        <f>2174+400</f>
        <v>2574</v>
      </c>
      <c r="I118" s="27">
        <f t="shared" si="0"/>
        <v>80.4375</v>
      </c>
      <c r="J118" s="29">
        <v>40</v>
      </c>
      <c r="K118" s="10" t="s">
        <v>18</v>
      </c>
      <c r="L118" s="29"/>
      <c r="M118" s="32"/>
      <c r="N118" s="32"/>
      <c r="O118" s="32"/>
      <c r="P118" s="32"/>
      <c r="Q118" s="32"/>
    </row>
    <row r="119" s="2" customFormat="1" ht="20.5" customHeight="1" spans="1:17">
      <c r="A119" s="10">
        <v>117</v>
      </c>
      <c r="B119" s="29" t="s">
        <v>238</v>
      </c>
      <c r="C119" s="29" t="s">
        <v>14</v>
      </c>
      <c r="D119" s="40" t="s">
        <v>239</v>
      </c>
      <c r="E119" s="30" t="s">
        <v>153</v>
      </c>
      <c r="F119" s="29" t="s">
        <v>162</v>
      </c>
      <c r="G119" s="29">
        <v>3</v>
      </c>
      <c r="H119" s="31">
        <f>2171+396</f>
        <v>2567</v>
      </c>
      <c r="I119" s="27">
        <f t="shared" si="0"/>
        <v>80.21875</v>
      </c>
      <c r="J119" s="29">
        <v>41</v>
      </c>
      <c r="K119" s="10" t="s">
        <v>18</v>
      </c>
      <c r="L119" s="29"/>
      <c r="M119" s="32"/>
      <c r="N119" s="32"/>
      <c r="O119" s="32"/>
      <c r="P119" s="32"/>
      <c r="Q119" s="32"/>
    </row>
    <row r="120" s="2" customFormat="1" ht="20.5" customHeight="1" spans="1:17">
      <c r="A120" s="10">
        <v>118</v>
      </c>
      <c r="B120" s="29" t="s">
        <v>240</v>
      </c>
      <c r="C120" s="29" t="s">
        <v>14</v>
      </c>
      <c r="D120" s="40" t="s">
        <v>241</v>
      </c>
      <c r="E120" s="30" t="s">
        <v>153</v>
      </c>
      <c r="F120" s="29" t="s">
        <v>162</v>
      </c>
      <c r="G120" s="29">
        <v>3</v>
      </c>
      <c r="H120" s="31">
        <f>2156+407</f>
        <v>2563</v>
      </c>
      <c r="I120" s="27">
        <f t="shared" si="0"/>
        <v>80.09375</v>
      </c>
      <c r="J120" s="29">
        <v>42</v>
      </c>
      <c r="K120" s="10" t="s">
        <v>18</v>
      </c>
      <c r="L120" s="29"/>
      <c r="M120" s="32"/>
      <c r="N120" s="32"/>
      <c r="O120" s="32"/>
      <c r="P120" s="32"/>
      <c r="Q120" s="32"/>
    </row>
    <row r="121" s="2" customFormat="1" ht="20.5" customHeight="1" spans="1:17">
      <c r="A121" s="10">
        <v>119</v>
      </c>
      <c r="B121" s="29" t="s">
        <v>242</v>
      </c>
      <c r="C121" s="29" t="s">
        <v>14</v>
      </c>
      <c r="D121" s="40" t="s">
        <v>243</v>
      </c>
      <c r="E121" s="30" t="s">
        <v>153</v>
      </c>
      <c r="F121" s="29" t="s">
        <v>165</v>
      </c>
      <c r="G121" s="29">
        <v>3</v>
      </c>
      <c r="H121" s="31">
        <f>2144+410</f>
        <v>2554</v>
      </c>
      <c r="I121" s="27">
        <f t="shared" si="0"/>
        <v>79.8125</v>
      </c>
      <c r="J121" s="29">
        <v>43</v>
      </c>
      <c r="K121" s="10" t="s">
        <v>18</v>
      </c>
      <c r="L121" s="29"/>
      <c r="M121" s="32"/>
      <c r="N121" s="32"/>
      <c r="O121" s="32"/>
      <c r="P121" s="32"/>
      <c r="Q121" s="32"/>
    </row>
    <row r="122" s="2" customFormat="1" ht="20.5" customHeight="1" spans="1:17">
      <c r="A122" s="10">
        <v>120</v>
      </c>
      <c r="B122" s="29" t="s">
        <v>244</v>
      </c>
      <c r="C122" s="29" t="s">
        <v>14</v>
      </c>
      <c r="D122" s="40" t="s">
        <v>245</v>
      </c>
      <c r="E122" s="30" t="s">
        <v>153</v>
      </c>
      <c r="F122" s="29" t="s">
        <v>190</v>
      </c>
      <c r="G122" s="29">
        <v>3</v>
      </c>
      <c r="H122" s="31">
        <f>2159+393</f>
        <v>2552</v>
      </c>
      <c r="I122" s="27">
        <f t="shared" si="0"/>
        <v>79.75</v>
      </c>
      <c r="J122" s="29">
        <v>44</v>
      </c>
      <c r="K122" s="10" t="s">
        <v>18</v>
      </c>
      <c r="L122" s="29"/>
      <c r="M122" s="32"/>
      <c r="N122" s="32"/>
      <c r="O122" s="32"/>
      <c r="P122" s="32"/>
      <c r="Q122" s="32"/>
    </row>
    <row r="123" s="2" customFormat="1" ht="20.5" customHeight="1" spans="1:17">
      <c r="A123" s="10">
        <v>121</v>
      </c>
      <c r="B123" s="29" t="s">
        <v>246</v>
      </c>
      <c r="C123" s="29" t="s">
        <v>14</v>
      </c>
      <c r="D123" s="29" t="s">
        <v>247</v>
      </c>
      <c r="E123" s="30" t="s">
        <v>153</v>
      </c>
      <c r="F123" s="29" t="s">
        <v>190</v>
      </c>
      <c r="G123" s="29">
        <v>3</v>
      </c>
      <c r="H123" s="31">
        <f>2165+381</f>
        <v>2546</v>
      </c>
      <c r="I123" s="27">
        <f t="shared" si="0"/>
        <v>79.5625</v>
      </c>
      <c r="J123" s="29">
        <v>45</v>
      </c>
      <c r="K123" s="10" t="s">
        <v>18</v>
      </c>
      <c r="L123" s="29"/>
      <c r="M123" s="32"/>
      <c r="N123" s="32"/>
      <c r="O123" s="32"/>
      <c r="P123" s="32"/>
      <c r="Q123" s="32"/>
    </row>
    <row r="124" s="2" customFormat="1" ht="20.5" customHeight="1" spans="1:17">
      <c r="A124" s="10">
        <v>122</v>
      </c>
      <c r="B124" s="29" t="s">
        <v>248</v>
      </c>
      <c r="C124" s="29" t="s">
        <v>14</v>
      </c>
      <c r="D124" s="40" t="s">
        <v>249</v>
      </c>
      <c r="E124" s="30" t="s">
        <v>153</v>
      </c>
      <c r="F124" s="29" t="s">
        <v>165</v>
      </c>
      <c r="G124" s="29">
        <v>3</v>
      </c>
      <c r="H124" s="31">
        <f>2094+450</f>
        <v>2544</v>
      </c>
      <c r="I124" s="27">
        <f t="shared" si="0"/>
        <v>79.5</v>
      </c>
      <c r="J124" s="29">
        <v>46</v>
      </c>
      <c r="K124" s="10" t="s">
        <v>18</v>
      </c>
      <c r="L124" s="29"/>
      <c r="M124" s="32"/>
      <c r="N124" s="32"/>
      <c r="O124" s="32"/>
      <c r="P124" s="32"/>
      <c r="Q124" s="32"/>
    </row>
    <row r="125" s="2" customFormat="1" ht="20.5" customHeight="1" spans="1:17">
      <c r="A125" s="10">
        <v>123</v>
      </c>
      <c r="B125" s="29" t="s">
        <v>250</v>
      </c>
      <c r="C125" s="29" t="s">
        <v>14</v>
      </c>
      <c r="D125" s="40" t="s">
        <v>251</v>
      </c>
      <c r="E125" s="30" t="s">
        <v>153</v>
      </c>
      <c r="F125" s="29" t="s">
        <v>174</v>
      </c>
      <c r="G125" s="29">
        <v>3</v>
      </c>
      <c r="H125" s="31">
        <f>2119+425</f>
        <v>2544</v>
      </c>
      <c r="I125" s="27">
        <f t="shared" si="0"/>
        <v>79.5</v>
      </c>
      <c r="J125" s="29">
        <v>47</v>
      </c>
      <c r="K125" s="10" t="s">
        <v>18</v>
      </c>
      <c r="L125" s="29"/>
      <c r="M125" s="32"/>
      <c r="N125" s="32"/>
      <c r="O125" s="32"/>
      <c r="P125" s="32"/>
      <c r="Q125" s="32"/>
    </row>
    <row r="126" s="2" customFormat="1" ht="20.5" customHeight="1" spans="1:17">
      <c r="A126" s="10">
        <v>124</v>
      </c>
      <c r="B126" s="29" t="s">
        <v>252</v>
      </c>
      <c r="C126" s="29" t="s">
        <v>14</v>
      </c>
      <c r="D126" s="40" t="s">
        <v>253</v>
      </c>
      <c r="E126" s="30" t="s">
        <v>153</v>
      </c>
      <c r="F126" s="29" t="s">
        <v>181</v>
      </c>
      <c r="G126" s="29">
        <v>3</v>
      </c>
      <c r="H126" s="31">
        <f>2124+418</f>
        <v>2542</v>
      </c>
      <c r="I126" s="27">
        <f t="shared" si="0"/>
        <v>79.4375</v>
      </c>
      <c r="J126" s="29">
        <v>48</v>
      </c>
      <c r="K126" s="10" t="s">
        <v>18</v>
      </c>
      <c r="L126" s="29"/>
      <c r="M126" s="32"/>
      <c r="N126" s="32"/>
      <c r="O126" s="32"/>
      <c r="P126" s="32"/>
      <c r="Q126" s="32"/>
    </row>
    <row r="127" s="2" customFormat="1" ht="20.5" customHeight="1" spans="1:17">
      <c r="A127" s="10">
        <v>125</v>
      </c>
      <c r="B127" s="29" t="s">
        <v>254</v>
      </c>
      <c r="C127" s="29" t="s">
        <v>14</v>
      </c>
      <c r="D127" s="40" t="s">
        <v>255</v>
      </c>
      <c r="E127" s="30" t="s">
        <v>153</v>
      </c>
      <c r="F127" s="29" t="s">
        <v>190</v>
      </c>
      <c r="G127" s="29">
        <v>3</v>
      </c>
      <c r="H127" s="31">
        <f>2145+396</f>
        <v>2541</v>
      </c>
      <c r="I127" s="27">
        <f t="shared" si="0"/>
        <v>79.40625</v>
      </c>
      <c r="J127" s="29">
        <v>49</v>
      </c>
      <c r="K127" s="10" t="s">
        <v>18</v>
      </c>
      <c r="L127" s="29"/>
      <c r="M127" s="32"/>
      <c r="N127" s="32"/>
      <c r="O127" s="32"/>
      <c r="P127" s="32"/>
      <c r="Q127" s="32"/>
    </row>
    <row r="128" s="2" customFormat="1" ht="20.5" customHeight="1" spans="1:17">
      <c r="A128" s="10">
        <v>126</v>
      </c>
      <c r="B128" s="29" t="s">
        <v>256</v>
      </c>
      <c r="C128" s="29" t="s">
        <v>14</v>
      </c>
      <c r="D128" s="40" t="s">
        <v>257</v>
      </c>
      <c r="E128" s="30" t="s">
        <v>153</v>
      </c>
      <c r="F128" s="29" t="s">
        <v>174</v>
      </c>
      <c r="G128" s="29">
        <v>3</v>
      </c>
      <c r="H128" s="31">
        <f>2110+422</f>
        <v>2532</v>
      </c>
      <c r="I128" s="27">
        <f t="shared" si="0"/>
        <v>79.125</v>
      </c>
      <c r="J128" s="29">
        <v>50</v>
      </c>
      <c r="K128" s="10" t="s">
        <v>18</v>
      </c>
      <c r="L128" s="29"/>
      <c r="M128" s="32"/>
      <c r="N128" s="32"/>
      <c r="O128" s="32"/>
      <c r="P128" s="32"/>
      <c r="Q128" s="32"/>
    </row>
    <row r="129" s="2" customFormat="1" ht="20.5" customHeight="1" spans="1:17">
      <c r="A129" s="10">
        <v>127</v>
      </c>
      <c r="B129" s="29" t="s">
        <v>258</v>
      </c>
      <c r="C129" s="29" t="s">
        <v>27</v>
      </c>
      <c r="D129" s="29" t="s">
        <v>259</v>
      </c>
      <c r="E129" s="30" t="s">
        <v>153</v>
      </c>
      <c r="F129" s="29" t="s">
        <v>162</v>
      </c>
      <c r="G129" s="29">
        <v>3</v>
      </c>
      <c r="H129" s="31">
        <f>2078+452</f>
        <v>2530</v>
      </c>
      <c r="I129" s="27">
        <f t="shared" si="0"/>
        <v>79.0625</v>
      </c>
      <c r="J129" s="29">
        <v>51</v>
      </c>
      <c r="K129" s="10" t="s">
        <v>18</v>
      </c>
      <c r="L129" s="29"/>
      <c r="M129" s="32"/>
      <c r="N129" s="32"/>
      <c r="O129" s="32"/>
      <c r="P129" s="32"/>
      <c r="Q129" s="32"/>
    </row>
    <row r="130" s="2" customFormat="1" ht="20.5" customHeight="1" spans="1:17">
      <c r="A130" s="10">
        <v>128</v>
      </c>
      <c r="B130" s="29" t="s">
        <v>260</v>
      </c>
      <c r="C130" s="29" t="s">
        <v>14</v>
      </c>
      <c r="D130" s="40" t="s">
        <v>261</v>
      </c>
      <c r="E130" s="30" t="s">
        <v>153</v>
      </c>
      <c r="F130" s="29" t="s">
        <v>181</v>
      </c>
      <c r="G130" s="29">
        <v>3</v>
      </c>
      <c r="H130" s="31">
        <f>2088+436</f>
        <v>2524</v>
      </c>
      <c r="I130" s="27">
        <f t="shared" si="0"/>
        <v>78.875</v>
      </c>
      <c r="J130" s="29">
        <v>52</v>
      </c>
      <c r="K130" s="10" t="s">
        <v>18</v>
      </c>
      <c r="L130" s="29"/>
      <c r="M130" s="32"/>
      <c r="N130" s="32"/>
      <c r="O130" s="32"/>
      <c r="P130" s="32"/>
      <c r="Q130" s="32"/>
    </row>
    <row r="131" s="2" customFormat="1" ht="20.5" customHeight="1" spans="1:17">
      <c r="A131" s="10">
        <v>129</v>
      </c>
      <c r="B131" s="29" t="s">
        <v>262</v>
      </c>
      <c r="C131" s="29" t="s">
        <v>14</v>
      </c>
      <c r="D131" s="40" t="s">
        <v>263</v>
      </c>
      <c r="E131" s="30" t="s">
        <v>153</v>
      </c>
      <c r="F131" s="29" t="s">
        <v>174</v>
      </c>
      <c r="G131" s="29">
        <v>3</v>
      </c>
      <c r="H131" s="31">
        <f>2128+394</f>
        <v>2522</v>
      </c>
      <c r="I131" s="27">
        <f t="shared" si="0"/>
        <v>78.8125</v>
      </c>
      <c r="J131" s="29">
        <v>53</v>
      </c>
      <c r="K131" s="10" t="s">
        <v>18</v>
      </c>
      <c r="L131" s="29"/>
      <c r="M131" s="32"/>
      <c r="N131" s="32"/>
      <c r="O131" s="32"/>
      <c r="P131" s="32"/>
      <c r="Q131" s="32"/>
    </row>
    <row r="132" s="2" customFormat="1" ht="20.5" customHeight="1" spans="1:17">
      <c r="A132" s="10">
        <v>130</v>
      </c>
      <c r="B132" s="29" t="s">
        <v>264</v>
      </c>
      <c r="C132" s="29" t="s">
        <v>14</v>
      </c>
      <c r="D132" s="40" t="s">
        <v>265</v>
      </c>
      <c r="E132" s="30" t="s">
        <v>153</v>
      </c>
      <c r="F132" s="29" t="s">
        <v>174</v>
      </c>
      <c r="G132" s="29">
        <v>3</v>
      </c>
      <c r="H132" s="31">
        <f>2122+398</f>
        <v>2520</v>
      </c>
      <c r="I132" s="27">
        <f t="shared" si="0"/>
        <v>78.75</v>
      </c>
      <c r="J132" s="29">
        <v>54</v>
      </c>
      <c r="K132" s="10" t="s">
        <v>18</v>
      </c>
      <c r="L132" s="29"/>
      <c r="M132" s="32"/>
      <c r="N132" s="32"/>
      <c r="O132" s="32"/>
      <c r="P132" s="32"/>
      <c r="Q132" s="32"/>
    </row>
    <row r="133" s="2" customFormat="1" ht="20.5" customHeight="1" spans="1:17">
      <c r="A133" s="10">
        <v>131</v>
      </c>
      <c r="B133" s="29" t="s">
        <v>266</v>
      </c>
      <c r="C133" s="29" t="s">
        <v>14</v>
      </c>
      <c r="D133" s="29" t="s">
        <v>267</v>
      </c>
      <c r="E133" s="29" t="s">
        <v>153</v>
      </c>
      <c r="F133" s="29" t="s">
        <v>162</v>
      </c>
      <c r="G133" s="29">
        <v>3</v>
      </c>
      <c r="H133" s="31">
        <f>2107+410</f>
        <v>2517</v>
      </c>
      <c r="I133" s="27">
        <f t="shared" si="0"/>
        <v>78.65625</v>
      </c>
      <c r="J133" s="29">
        <v>55</v>
      </c>
      <c r="K133" s="10" t="s">
        <v>18</v>
      </c>
      <c r="L133" s="29"/>
      <c r="M133" s="32"/>
      <c r="N133" s="32"/>
      <c r="O133" s="32"/>
      <c r="P133" s="32"/>
      <c r="Q133" s="32"/>
    </row>
    <row r="134" s="2" customFormat="1" ht="20.5" customHeight="1" spans="1:17">
      <c r="A134" s="10">
        <v>132</v>
      </c>
      <c r="B134" s="12" t="s">
        <v>268</v>
      </c>
      <c r="C134" s="12" t="s">
        <v>14</v>
      </c>
      <c r="D134" s="12" t="s">
        <v>269</v>
      </c>
      <c r="E134" s="12" t="s">
        <v>153</v>
      </c>
      <c r="F134" s="12" t="s">
        <v>165</v>
      </c>
      <c r="G134" s="12">
        <v>3</v>
      </c>
      <c r="H134" s="14">
        <f>2127+384</f>
        <v>2511</v>
      </c>
      <c r="I134" s="25">
        <f t="shared" si="0"/>
        <v>78.46875</v>
      </c>
      <c r="J134" s="12">
        <v>56</v>
      </c>
      <c r="K134" s="12" t="s">
        <v>18</v>
      </c>
      <c r="L134" s="12"/>
      <c r="M134" s="33"/>
      <c r="N134" s="33"/>
      <c r="O134" s="33"/>
      <c r="P134" s="33"/>
      <c r="Q134" s="33"/>
    </row>
    <row r="135" s="2" customFormat="1" ht="20.5" customHeight="1" spans="1:17">
      <c r="A135" s="10">
        <v>133</v>
      </c>
      <c r="B135" s="12" t="s">
        <v>270</v>
      </c>
      <c r="C135" s="12" t="s">
        <v>14</v>
      </c>
      <c r="D135" s="12" t="s">
        <v>271</v>
      </c>
      <c r="E135" s="12" t="s">
        <v>153</v>
      </c>
      <c r="F135" s="12" t="s">
        <v>162</v>
      </c>
      <c r="G135" s="12">
        <v>3</v>
      </c>
      <c r="H135" s="14">
        <f>2069+441</f>
        <v>2510</v>
      </c>
      <c r="I135" s="25">
        <f t="shared" si="0"/>
        <v>78.4375</v>
      </c>
      <c r="J135" s="12">
        <v>57</v>
      </c>
      <c r="K135" s="12" t="s">
        <v>18</v>
      </c>
      <c r="L135" s="12"/>
      <c r="M135" s="33"/>
      <c r="N135" s="33"/>
      <c r="O135" s="33"/>
      <c r="P135" s="33"/>
      <c r="Q135" s="33"/>
    </row>
    <row r="136" s="2" customFormat="1" ht="20.5" customHeight="1" spans="1:17">
      <c r="A136" s="10">
        <v>134</v>
      </c>
      <c r="B136" s="12" t="s">
        <v>272</v>
      </c>
      <c r="C136" s="12" t="s">
        <v>14</v>
      </c>
      <c r="D136" s="12" t="s">
        <v>273</v>
      </c>
      <c r="E136" s="12" t="s">
        <v>153</v>
      </c>
      <c r="F136" s="12" t="s">
        <v>157</v>
      </c>
      <c r="G136" s="12">
        <v>3</v>
      </c>
      <c r="H136" s="14">
        <f>2111+393</f>
        <v>2504</v>
      </c>
      <c r="I136" s="25">
        <f t="shared" si="0"/>
        <v>78.25</v>
      </c>
      <c r="J136" s="12">
        <v>58</v>
      </c>
      <c r="K136" s="12" t="s">
        <v>18</v>
      </c>
      <c r="L136" s="12"/>
      <c r="M136" s="33"/>
      <c r="N136" s="33"/>
      <c r="O136" s="33"/>
      <c r="P136" s="33"/>
      <c r="Q136" s="33"/>
    </row>
    <row r="137" s="2" customFormat="1" ht="20.5" customHeight="1" spans="1:17">
      <c r="A137" s="10">
        <v>135</v>
      </c>
      <c r="B137" s="29" t="s">
        <v>274</v>
      </c>
      <c r="C137" s="29" t="s">
        <v>14</v>
      </c>
      <c r="D137" s="40" t="s">
        <v>275</v>
      </c>
      <c r="E137" s="30" t="s">
        <v>153</v>
      </c>
      <c r="F137" s="29" t="s">
        <v>181</v>
      </c>
      <c r="G137" s="29">
        <v>3</v>
      </c>
      <c r="H137" s="31">
        <f>2110+391</f>
        <v>2501</v>
      </c>
      <c r="I137" s="27">
        <f t="shared" si="0"/>
        <v>78.15625</v>
      </c>
      <c r="J137" s="29">
        <v>59</v>
      </c>
      <c r="K137" s="10" t="s">
        <v>18</v>
      </c>
      <c r="L137" s="29"/>
      <c r="M137" s="32"/>
      <c r="N137" s="32"/>
      <c r="O137" s="32"/>
      <c r="P137" s="32"/>
      <c r="Q137" s="32"/>
    </row>
    <row r="138" s="2" customFormat="1" ht="20.5" customHeight="1" spans="1:17">
      <c r="A138" s="10">
        <v>136</v>
      </c>
      <c r="B138" s="12" t="s">
        <v>276</v>
      </c>
      <c r="C138" s="12" t="s">
        <v>14</v>
      </c>
      <c r="D138" s="12" t="s">
        <v>277</v>
      </c>
      <c r="E138" s="12" t="s">
        <v>153</v>
      </c>
      <c r="F138" s="12" t="s">
        <v>174</v>
      </c>
      <c r="G138" s="12">
        <v>3</v>
      </c>
      <c r="H138" s="14">
        <f>2111+390</f>
        <v>2501</v>
      </c>
      <c r="I138" s="25">
        <f t="shared" si="0"/>
        <v>78.15625</v>
      </c>
      <c r="J138" s="12">
        <v>60</v>
      </c>
      <c r="K138" s="12" t="s">
        <v>18</v>
      </c>
      <c r="L138" s="12"/>
      <c r="M138" s="33"/>
      <c r="N138" s="33"/>
      <c r="O138" s="33"/>
      <c r="P138" s="33"/>
      <c r="Q138" s="33"/>
    </row>
    <row r="139" s="2" customFormat="1" ht="20.5" customHeight="1" spans="1:17">
      <c r="A139" s="10">
        <v>137</v>
      </c>
      <c r="B139" s="12" t="s">
        <v>278</v>
      </c>
      <c r="C139" s="12" t="s">
        <v>14</v>
      </c>
      <c r="D139" s="12" t="s">
        <v>279</v>
      </c>
      <c r="E139" s="12" t="s">
        <v>153</v>
      </c>
      <c r="F139" s="12" t="s">
        <v>165</v>
      </c>
      <c r="G139" s="12">
        <v>3</v>
      </c>
      <c r="H139" s="14">
        <f>2099+401</f>
        <v>2500</v>
      </c>
      <c r="I139" s="25">
        <f t="shared" si="0"/>
        <v>78.125</v>
      </c>
      <c r="J139" s="12">
        <v>61</v>
      </c>
      <c r="K139" s="12" t="s">
        <v>18</v>
      </c>
      <c r="L139" s="12"/>
      <c r="M139" s="33"/>
      <c r="N139" s="33"/>
      <c r="O139" s="33"/>
      <c r="P139" s="33"/>
      <c r="Q139" s="33"/>
    </row>
    <row r="140" s="2" customFormat="1" ht="20.5" customHeight="1" spans="1:17">
      <c r="A140" s="10">
        <v>138</v>
      </c>
      <c r="B140" s="12" t="s">
        <v>280</v>
      </c>
      <c r="C140" s="12" t="s">
        <v>14</v>
      </c>
      <c r="D140" s="12" t="s">
        <v>281</v>
      </c>
      <c r="E140" s="12" t="s">
        <v>153</v>
      </c>
      <c r="F140" s="12" t="s">
        <v>154</v>
      </c>
      <c r="G140" s="12">
        <v>3</v>
      </c>
      <c r="H140" s="14">
        <f>2117+382</f>
        <v>2499</v>
      </c>
      <c r="I140" s="25">
        <f t="shared" si="0"/>
        <v>78.09375</v>
      </c>
      <c r="J140" s="12">
        <v>62</v>
      </c>
      <c r="K140" s="12" t="s">
        <v>18</v>
      </c>
      <c r="L140" s="12"/>
      <c r="M140" s="33"/>
      <c r="N140" s="33"/>
      <c r="O140" s="33"/>
      <c r="P140" s="33"/>
      <c r="Q140" s="33"/>
    </row>
    <row r="141" s="2" customFormat="1" ht="20.5" customHeight="1" spans="1:17">
      <c r="A141" s="10">
        <v>139</v>
      </c>
      <c r="B141" s="29" t="s">
        <v>282</v>
      </c>
      <c r="C141" s="29" t="s">
        <v>14</v>
      </c>
      <c r="D141" s="29" t="s">
        <v>283</v>
      </c>
      <c r="E141" s="30" t="s">
        <v>153</v>
      </c>
      <c r="F141" s="29" t="s">
        <v>154</v>
      </c>
      <c r="G141" s="29">
        <v>3</v>
      </c>
      <c r="H141" s="31">
        <f>2101+398</f>
        <v>2499</v>
      </c>
      <c r="I141" s="27">
        <f t="shared" si="0"/>
        <v>78.09375</v>
      </c>
      <c r="J141" s="29">
        <v>63</v>
      </c>
      <c r="K141" s="30" t="s">
        <v>18</v>
      </c>
      <c r="L141" s="29"/>
      <c r="M141" s="32"/>
      <c r="N141" s="32"/>
      <c r="O141" s="32"/>
      <c r="P141" s="32"/>
      <c r="Q141" s="32"/>
    </row>
    <row r="142" s="2" customFormat="1" ht="20.5" customHeight="1" spans="1:17">
      <c r="A142" s="10">
        <v>140</v>
      </c>
      <c r="B142" s="12" t="s">
        <v>284</v>
      </c>
      <c r="C142" s="12" t="s">
        <v>14</v>
      </c>
      <c r="D142" s="12" t="s">
        <v>285</v>
      </c>
      <c r="E142" s="12" t="s">
        <v>153</v>
      </c>
      <c r="F142" s="12" t="s">
        <v>165</v>
      </c>
      <c r="G142" s="12">
        <v>3</v>
      </c>
      <c r="H142" s="14">
        <f>2098+398</f>
        <v>2496</v>
      </c>
      <c r="I142" s="25">
        <f t="shared" si="0"/>
        <v>78</v>
      </c>
      <c r="J142" s="12">
        <v>64</v>
      </c>
      <c r="K142" s="12" t="s">
        <v>18</v>
      </c>
      <c r="L142" s="12"/>
      <c r="M142" s="33"/>
      <c r="N142" s="33"/>
      <c r="O142" s="33"/>
      <c r="P142" s="33"/>
      <c r="Q142" s="33"/>
    </row>
    <row r="143" s="2" customFormat="1" ht="20.5" customHeight="1" spans="1:17">
      <c r="A143" s="10">
        <v>141</v>
      </c>
      <c r="B143" s="29" t="s">
        <v>286</v>
      </c>
      <c r="C143" s="29" t="s">
        <v>14</v>
      </c>
      <c r="D143" s="40" t="s">
        <v>287</v>
      </c>
      <c r="E143" s="30" t="s">
        <v>153</v>
      </c>
      <c r="F143" s="29" t="s">
        <v>174</v>
      </c>
      <c r="G143" s="29">
        <v>3</v>
      </c>
      <c r="H143" s="31">
        <f>2093+403</f>
        <v>2496</v>
      </c>
      <c r="I143" s="27">
        <f t="shared" ref="I143:I189" si="1">H143/32</f>
        <v>78</v>
      </c>
      <c r="J143" s="29">
        <v>65</v>
      </c>
      <c r="K143" s="30" t="s">
        <v>18</v>
      </c>
      <c r="L143" s="29"/>
      <c r="M143" s="32"/>
      <c r="N143" s="32"/>
      <c r="O143" s="32"/>
      <c r="P143" s="32"/>
      <c r="Q143" s="32"/>
    </row>
    <row r="144" s="2" customFormat="1" ht="20.5" customHeight="1" spans="1:17">
      <c r="A144" s="10">
        <v>142</v>
      </c>
      <c r="B144" s="29" t="s">
        <v>288</v>
      </c>
      <c r="C144" s="29" t="s">
        <v>14</v>
      </c>
      <c r="D144" s="40" t="s">
        <v>289</v>
      </c>
      <c r="E144" s="30" t="s">
        <v>153</v>
      </c>
      <c r="F144" s="29" t="s">
        <v>190</v>
      </c>
      <c r="G144" s="29">
        <v>3</v>
      </c>
      <c r="H144" s="31">
        <f>2117+377</f>
        <v>2494</v>
      </c>
      <c r="I144" s="27">
        <f t="shared" si="1"/>
        <v>77.9375</v>
      </c>
      <c r="J144" s="29">
        <v>66</v>
      </c>
      <c r="K144" s="30" t="s">
        <v>18</v>
      </c>
      <c r="L144" s="29"/>
      <c r="M144" s="32"/>
      <c r="N144" s="32"/>
      <c r="O144" s="32"/>
      <c r="P144" s="32"/>
      <c r="Q144" s="32"/>
    </row>
    <row r="145" s="2" customFormat="1" ht="20.5" customHeight="1" spans="1:17">
      <c r="A145" s="10">
        <v>143</v>
      </c>
      <c r="B145" s="29" t="s">
        <v>290</v>
      </c>
      <c r="C145" s="29" t="s">
        <v>14</v>
      </c>
      <c r="D145" s="40" t="s">
        <v>291</v>
      </c>
      <c r="E145" s="30" t="s">
        <v>153</v>
      </c>
      <c r="F145" s="29" t="s">
        <v>181</v>
      </c>
      <c r="G145" s="29">
        <v>3</v>
      </c>
      <c r="H145" s="31">
        <f>2099.2+389</f>
        <v>2488.2</v>
      </c>
      <c r="I145" s="27">
        <f t="shared" si="1"/>
        <v>77.75625</v>
      </c>
      <c r="J145" s="29">
        <v>67</v>
      </c>
      <c r="K145" s="30" t="s">
        <v>18</v>
      </c>
      <c r="L145" s="29"/>
      <c r="M145" s="32"/>
      <c r="N145" s="32"/>
      <c r="O145" s="32"/>
      <c r="P145" s="32"/>
      <c r="Q145" s="32"/>
    </row>
    <row r="146" s="2" customFormat="1" ht="20.5" customHeight="1" spans="1:17">
      <c r="A146" s="10">
        <v>144</v>
      </c>
      <c r="B146" s="29" t="s">
        <v>292</v>
      </c>
      <c r="C146" s="29" t="s">
        <v>14</v>
      </c>
      <c r="D146" s="40" t="s">
        <v>293</v>
      </c>
      <c r="E146" s="30" t="s">
        <v>153</v>
      </c>
      <c r="F146" s="29" t="s">
        <v>181</v>
      </c>
      <c r="G146" s="29">
        <v>3</v>
      </c>
      <c r="H146" s="31">
        <f>2089+397</f>
        <v>2486</v>
      </c>
      <c r="I146" s="27">
        <f t="shared" si="1"/>
        <v>77.6875</v>
      </c>
      <c r="J146" s="29">
        <v>68</v>
      </c>
      <c r="K146" s="30" t="s">
        <v>18</v>
      </c>
      <c r="L146" s="29"/>
      <c r="M146" s="32"/>
      <c r="N146" s="32"/>
      <c r="O146" s="32"/>
      <c r="P146" s="32"/>
      <c r="Q146" s="32"/>
    </row>
    <row r="147" s="2" customFormat="1" ht="20.5" customHeight="1" spans="1:17">
      <c r="A147" s="10">
        <v>145</v>
      </c>
      <c r="B147" s="29" t="s">
        <v>294</v>
      </c>
      <c r="C147" s="29" t="s">
        <v>14</v>
      </c>
      <c r="D147" s="40" t="s">
        <v>295</v>
      </c>
      <c r="E147" s="29" t="s">
        <v>153</v>
      </c>
      <c r="F147" s="29" t="s">
        <v>162</v>
      </c>
      <c r="G147" s="29">
        <v>3</v>
      </c>
      <c r="H147" s="14">
        <f>2107+374</f>
        <v>2481</v>
      </c>
      <c r="I147" s="27">
        <f t="shared" si="1"/>
        <v>77.53125</v>
      </c>
      <c r="J147" s="29">
        <v>69</v>
      </c>
      <c r="K147" s="30" t="s">
        <v>18</v>
      </c>
      <c r="L147" s="29"/>
      <c r="M147" s="32"/>
      <c r="N147" s="32"/>
      <c r="O147" s="32"/>
      <c r="P147" s="32"/>
      <c r="Q147" s="32"/>
    </row>
    <row r="148" s="2" customFormat="1" ht="20.5" customHeight="1" spans="1:17">
      <c r="A148" s="10">
        <v>146</v>
      </c>
      <c r="B148" s="12" t="s">
        <v>296</v>
      </c>
      <c r="C148" s="12" t="s">
        <v>14</v>
      </c>
      <c r="D148" s="12" t="s">
        <v>297</v>
      </c>
      <c r="E148" s="12" t="s">
        <v>153</v>
      </c>
      <c r="F148" s="12" t="s">
        <v>165</v>
      </c>
      <c r="G148" s="12">
        <v>3</v>
      </c>
      <c r="H148" s="14">
        <f>2057+422</f>
        <v>2479</v>
      </c>
      <c r="I148" s="25">
        <f t="shared" si="1"/>
        <v>77.46875</v>
      </c>
      <c r="J148" s="12">
        <v>70</v>
      </c>
      <c r="K148" s="12" t="s">
        <v>18</v>
      </c>
      <c r="L148" s="12"/>
      <c r="M148" s="33"/>
      <c r="N148" s="33"/>
      <c r="O148" s="33"/>
      <c r="P148" s="33"/>
      <c r="Q148" s="33"/>
    </row>
    <row r="149" s="2" customFormat="1" ht="20.5" customHeight="1" spans="1:17">
      <c r="A149" s="10">
        <v>147</v>
      </c>
      <c r="B149" s="29" t="s">
        <v>298</v>
      </c>
      <c r="C149" s="29" t="s">
        <v>14</v>
      </c>
      <c r="D149" s="40" t="s">
        <v>299</v>
      </c>
      <c r="E149" s="30" t="s">
        <v>153</v>
      </c>
      <c r="F149" s="29" t="s">
        <v>181</v>
      </c>
      <c r="G149" s="29">
        <v>3</v>
      </c>
      <c r="H149" s="31">
        <f>2153+324</f>
        <v>2477</v>
      </c>
      <c r="I149" s="27">
        <f t="shared" si="1"/>
        <v>77.40625</v>
      </c>
      <c r="J149" s="29">
        <v>71</v>
      </c>
      <c r="K149" s="30" t="s">
        <v>18</v>
      </c>
      <c r="L149" s="29"/>
      <c r="M149" s="32"/>
      <c r="N149" s="32"/>
      <c r="O149" s="32"/>
      <c r="P149" s="32"/>
      <c r="Q149" s="32"/>
    </row>
    <row r="150" s="2" customFormat="1" ht="20.5" customHeight="1" spans="1:17">
      <c r="A150" s="10">
        <v>148</v>
      </c>
      <c r="B150" s="12" t="s">
        <v>300</v>
      </c>
      <c r="C150" s="12" t="s">
        <v>14</v>
      </c>
      <c r="D150" s="12" t="s">
        <v>301</v>
      </c>
      <c r="E150" s="12" t="s">
        <v>153</v>
      </c>
      <c r="F150" s="12" t="s">
        <v>154</v>
      </c>
      <c r="G150" s="12">
        <v>3</v>
      </c>
      <c r="H150" s="14">
        <f>2062+415</f>
        <v>2477</v>
      </c>
      <c r="I150" s="25">
        <f t="shared" si="1"/>
        <v>77.40625</v>
      </c>
      <c r="J150" s="12">
        <v>72</v>
      </c>
      <c r="K150" s="12" t="s">
        <v>18</v>
      </c>
      <c r="L150" s="12"/>
      <c r="M150" s="33"/>
      <c r="N150" s="33"/>
      <c r="O150" s="33"/>
      <c r="P150" s="33"/>
      <c r="Q150" s="33"/>
    </row>
    <row r="151" s="2" customFormat="1" ht="20.5" customHeight="1" spans="1:17">
      <c r="A151" s="10">
        <v>149</v>
      </c>
      <c r="B151" s="29" t="s">
        <v>302</v>
      </c>
      <c r="C151" s="29" t="s">
        <v>14</v>
      </c>
      <c r="D151" s="40" t="s">
        <v>303</v>
      </c>
      <c r="E151" s="30" t="s">
        <v>153</v>
      </c>
      <c r="F151" s="29" t="s">
        <v>190</v>
      </c>
      <c r="G151" s="29">
        <v>3</v>
      </c>
      <c r="H151" s="31">
        <f>2074+393</f>
        <v>2467</v>
      </c>
      <c r="I151" s="27">
        <f t="shared" si="1"/>
        <v>77.09375</v>
      </c>
      <c r="J151" s="29">
        <v>73</v>
      </c>
      <c r="K151" s="30" t="s">
        <v>18</v>
      </c>
      <c r="L151" s="29"/>
      <c r="M151" s="32"/>
      <c r="N151" s="32"/>
      <c r="O151" s="32"/>
      <c r="P151" s="32"/>
      <c r="Q151" s="32"/>
    </row>
    <row r="152" s="2" customFormat="1" ht="20.5" customHeight="1" spans="1:17">
      <c r="A152" s="10">
        <v>150</v>
      </c>
      <c r="B152" s="29" t="s">
        <v>304</v>
      </c>
      <c r="C152" s="29" t="s">
        <v>14</v>
      </c>
      <c r="D152" s="29" t="s">
        <v>305</v>
      </c>
      <c r="E152" s="29" t="s">
        <v>153</v>
      </c>
      <c r="F152" s="29" t="s">
        <v>162</v>
      </c>
      <c r="G152" s="29">
        <v>3</v>
      </c>
      <c r="H152" s="31">
        <f>2093+374</f>
        <v>2467</v>
      </c>
      <c r="I152" s="27">
        <f t="shared" si="1"/>
        <v>77.09375</v>
      </c>
      <c r="J152" s="29">
        <v>74</v>
      </c>
      <c r="K152" s="30" t="s">
        <v>18</v>
      </c>
      <c r="L152" s="29"/>
      <c r="M152" s="32"/>
      <c r="N152" s="32"/>
      <c r="O152" s="32"/>
      <c r="P152" s="32"/>
      <c r="Q152" s="32"/>
    </row>
    <row r="153" s="2" customFormat="1" ht="20.5" customHeight="1" spans="1:17">
      <c r="A153" s="10">
        <v>151</v>
      </c>
      <c r="B153" s="29" t="s">
        <v>306</v>
      </c>
      <c r="C153" s="29" t="s">
        <v>14</v>
      </c>
      <c r="D153" s="40" t="s">
        <v>307</v>
      </c>
      <c r="E153" s="30" t="s">
        <v>153</v>
      </c>
      <c r="F153" s="29" t="s">
        <v>181</v>
      </c>
      <c r="G153" s="29">
        <v>3</v>
      </c>
      <c r="H153" s="31">
        <f>384+2075</f>
        <v>2459</v>
      </c>
      <c r="I153" s="27">
        <f t="shared" si="1"/>
        <v>76.84375</v>
      </c>
      <c r="J153" s="29">
        <v>75</v>
      </c>
      <c r="K153" s="30" t="s">
        <v>18</v>
      </c>
      <c r="L153" s="29"/>
      <c r="M153" s="32"/>
      <c r="N153" s="32"/>
      <c r="O153" s="32"/>
      <c r="P153" s="32"/>
      <c r="Q153" s="32"/>
    </row>
    <row r="154" s="2" customFormat="1" ht="20.5" customHeight="1" spans="1:17">
      <c r="A154" s="10">
        <v>152</v>
      </c>
      <c r="B154" s="12" t="s">
        <v>308</v>
      </c>
      <c r="C154" s="12" t="s">
        <v>14</v>
      </c>
      <c r="D154" s="12" t="s">
        <v>309</v>
      </c>
      <c r="E154" s="12" t="s">
        <v>153</v>
      </c>
      <c r="F154" s="12" t="s">
        <v>174</v>
      </c>
      <c r="G154" s="12">
        <v>3</v>
      </c>
      <c r="H154" s="14">
        <f>2057+402</f>
        <v>2459</v>
      </c>
      <c r="I154" s="25">
        <f t="shared" si="1"/>
        <v>76.84375</v>
      </c>
      <c r="J154" s="12">
        <v>76</v>
      </c>
      <c r="K154" s="12" t="s">
        <v>18</v>
      </c>
      <c r="L154" s="12"/>
      <c r="M154" s="33"/>
      <c r="N154" s="33"/>
      <c r="O154" s="33"/>
      <c r="P154" s="33"/>
      <c r="Q154" s="33"/>
    </row>
    <row r="155" s="2" customFormat="1" ht="20.5" customHeight="1" spans="1:17">
      <c r="A155" s="10">
        <v>153</v>
      </c>
      <c r="B155" s="12" t="s">
        <v>310</v>
      </c>
      <c r="C155" s="12" t="s">
        <v>14</v>
      </c>
      <c r="D155" s="12">
        <v>201731016015</v>
      </c>
      <c r="E155" s="12" t="s">
        <v>153</v>
      </c>
      <c r="F155" s="12" t="s">
        <v>174</v>
      </c>
      <c r="G155" s="12">
        <v>3</v>
      </c>
      <c r="H155" s="14">
        <f>2061+398</f>
        <v>2459</v>
      </c>
      <c r="I155" s="25">
        <f t="shared" si="1"/>
        <v>76.84375</v>
      </c>
      <c r="J155" s="12">
        <v>77</v>
      </c>
      <c r="K155" s="12" t="s">
        <v>18</v>
      </c>
      <c r="L155" s="12"/>
      <c r="M155" s="33"/>
      <c r="N155" s="33"/>
      <c r="O155" s="33"/>
      <c r="P155" s="33"/>
      <c r="Q155" s="33"/>
    </row>
    <row r="156" s="2" customFormat="1" ht="20.5" customHeight="1" spans="1:17">
      <c r="A156" s="10">
        <v>154</v>
      </c>
      <c r="B156" s="12" t="s">
        <v>311</v>
      </c>
      <c r="C156" s="12" t="s">
        <v>14</v>
      </c>
      <c r="D156" s="12" t="s">
        <v>312</v>
      </c>
      <c r="E156" s="12" t="s">
        <v>153</v>
      </c>
      <c r="F156" s="12" t="s">
        <v>154</v>
      </c>
      <c r="G156" s="12">
        <v>3</v>
      </c>
      <c r="H156" s="14">
        <f>2073+382</f>
        <v>2455</v>
      </c>
      <c r="I156" s="25">
        <f t="shared" si="1"/>
        <v>76.71875</v>
      </c>
      <c r="J156" s="12">
        <v>78</v>
      </c>
      <c r="K156" s="12" t="s">
        <v>18</v>
      </c>
      <c r="L156" s="12"/>
      <c r="M156" s="33"/>
      <c r="N156" s="33"/>
      <c r="O156" s="33"/>
      <c r="P156" s="33"/>
      <c r="Q156" s="33"/>
    </row>
    <row r="157" s="2" customFormat="1" ht="20.5" customHeight="1" spans="1:17">
      <c r="A157" s="10">
        <v>155</v>
      </c>
      <c r="B157" s="29" t="s">
        <v>313</v>
      </c>
      <c r="C157" s="29" t="s">
        <v>14</v>
      </c>
      <c r="D157" s="29" t="s">
        <v>314</v>
      </c>
      <c r="E157" s="30" t="s">
        <v>153</v>
      </c>
      <c r="F157" s="29" t="s">
        <v>154</v>
      </c>
      <c r="G157" s="29">
        <v>3</v>
      </c>
      <c r="H157" s="31">
        <f>2080+371</f>
        <v>2451</v>
      </c>
      <c r="I157" s="27">
        <f t="shared" si="1"/>
        <v>76.59375</v>
      </c>
      <c r="J157" s="29">
        <v>79</v>
      </c>
      <c r="K157" s="30" t="s">
        <v>18</v>
      </c>
      <c r="L157" s="29"/>
      <c r="M157" s="32"/>
      <c r="N157" s="32"/>
      <c r="O157" s="32"/>
      <c r="P157" s="32"/>
      <c r="Q157" s="32"/>
    </row>
    <row r="158" s="2" customFormat="1" ht="20.5" customHeight="1" spans="1:17">
      <c r="A158" s="10">
        <v>156</v>
      </c>
      <c r="B158" s="29" t="s">
        <v>315</v>
      </c>
      <c r="C158" s="29" t="s">
        <v>14</v>
      </c>
      <c r="D158" s="40" t="s">
        <v>316</v>
      </c>
      <c r="E158" s="30" t="s">
        <v>153</v>
      </c>
      <c r="F158" s="29" t="s">
        <v>190</v>
      </c>
      <c r="G158" s="29">
        <v>3</v>
      </c>
      <c r="H158" s="31">
        <f>2055+394</f>
        <v>2449</v>
      </c>
      <c r="I158" s="27">
        <f t="shared" si="1"/>
        <v>76.53125</v>
      </c>
      <c r="J158" s="29">
        <v>80</v>
      </c>
      <c r="K158" s="30" t="s">
        <v>18</v>
      </c>
      <c r="L158" s="29"/>
      <c r="M158" s="32"/>
      <c r="N158" s="32"/>
      <c r="O158" s="32"/>
      <c r="P158" s="32"/>
      <c r="Q158" s="32"/>
    </row>
    <row r="159" s="2" customFormat="1" ht="20.5" customHeight="1" spans="1:17">
      <c r="A159" s="10">
        <v>157</v>
      </c>
      <c r="B159" s="29" t="s">
        <v>317</v>
      </c>
      <c r="C159" s="29" t="s">
        <v>14</v>
      </c>
      <c r="D159" s="29" t="s">
        <v>318</v>
      </c>
      <c r="E159" s="30" t="s">
        <v>153</v>
      </c>
      <c r="F159" s="29" t="s">
        <v>190</v>
      </c>
      <c r="G159" s="29">
        <v>3</v>
      </c>
      <c r="H159" s="31">
        <f>2067+375</f>
        <v>2442</v>
      </c>
      <c r="I159" s="27">
        <f t="shared" si="1"/>
        <v>76.3125</v>
      </c>
      <c r="J159" s="29">
        <v>81</v>
      </c>
      <c r="K159" s="30" t="s">
        <v>18</v>
      </c>
      <c r="L159" s="29"/>
      <c r="M159" s="32"/>
      <c r="N159" s="32"/>
      <c r="O159" s="32"/>
      <c r="P159" s="32"/>
      <c r="Q159" s="32"/>
    </row>
    <row r="160" s="2" customFormat="1" ht="20.5" customHeight="1" spans="1:17">
      <c r="A160" s="10">
        <v>158</v>
      </c>
      <c r="B160" s="30" t="s">
        <v>319</v>
      </c>
      <c r="C160" s="30" t="s">
        <v>27</v>
      </c>
      <c r="D160" s="30" t="s">
        <v>320</v>
      </c>
      <c r="E160" s="30" t="s">
        <v>153</v>
      </c>
      <c r="F160" s="30" t="s">
        <v>157</v>
      </c>
      <c r="G160" s="29">
        <v>3</v>
      </c>
      <c r="H160" s="31">
        <f>2189+252</f>
        <v>2441</v>
      </c>
      <c r="I160" s="27">
        <f t="shared" si="1"/>
        <v>76.28125</v>
      </c>
      <c r="J160" s="29">
        <v>82</v>
      </c>
      <c r="K160" s="30" t="s">
        <v>18</v>
      </c>
      <c r="L160" s="29"/>
      <c r="M160" s="32"/>
      <c r="N160" s="32"/>
      <c r="O160" s="32"/>
      <c r="P160" s="32"/>
      <c r="Q160" s="32"/>
    </row>
    <row r="161" s="2" customFormat="1" ht="20.5" customHeight="1" spans="1:17">
      <c r="A161" s="10">
        <v>159</v>
      </c>
      <c r="B161" s="12" t="s">
        <v>321</v>
      </c>
      <c r="C161" s="12" t="s">
        <v>14</v>
      </c>
      <c r="D161" s="12" t="s">
        <v>322</v>
      </c>
      <c r="E161" s="12" t="s">
        <v>153</v>
      </c>
      <c r="F161" s="12" t="s">
        <v>190</v>
      </c>
      <c r="G161" s="12">
        <v>3</v>
      </c>
      <c r="H161" s="14">
        <f>2055+381</f>
        <v>2436</v>
      </c>
      <c r="I161" s="25">
        <f t="shared" si="1"/>
        <v>76.125</v>
      </c>
      <c r="J161" s="12">
        <v>83</v>
      </c>
      <c r="K161" s="12" t="s">
        <v>18</v>
      </c>
      <c r="L161" s="12"/>
      <c r="M161" s="33"/>
      <c r="N161" s="33"/>
      <c r="O161" s="33"/>
      <c r="P161" s="33"/>
      <c r="Q161" s="33"/>
    </row>
    <row r="162" s="2" customFormat="1" ht="20.5" customHeight="1" spans="1:17">
      <c r="A162" s="10">
        <v>160</v>
      </c>
      <c r="B162" s="12" t="s">
        <v>323</v>
      </c>
      <c r="C162" s="12" t="s">
        <v>14</v>
      </c>
      <c r="D162" s="12" t="s">
        <v>324</v>
      </c>
      <c r="E162" s="12" t="s">
        <v>153</v>
      </c>
      <c r="F162" s="12" t="s">
        <v>157</v>
      </c>
      <c r="G162" s="12">
        <v>3</v>
      </c>
      <c r="H162" s="14">
        <f>2026+407</f>
        <v>2433</v>
      </c>
      <c r="I162" s="25">
        <f t="shared" si="1"/>
        <v>76.03125</v>
      </c>
      <c r="J162" s="12">
        <v>84</v>
      </c>
      <c r="K162" s="12" t="s">
        <v>18</v>
      </c>
      <c r="L162" s="12"/>
      <c r="M162" s="33"/>
      <c r="N162" s="33"/>
      <c r="O162" s="33"/>
      <c r="P162" s="33"/>
      <c r="Q162" s="33"/>
    </row>
    <row r="163" s="2" customFormat="1" ht="20.5" customHeight="1" spans="1:17">
      <c r="A163" s="10">
        <v>161</v>
      </c>
      <c r="B163" s="29" t="s">
        <v>325</v>
      </c>
      <c r="C163" s="29" t="s">
        <v>14</v>
      </c>
      <c r="D163" s="29" t="s">
        <v>326</v>
      </c>
      <c r="E163" s="30" t="s">
        <v>153</v>
      </c>
      <c r="F163" s="29" t="s">
        <v>181</v>
      </c>
      <c r="G163" s="29">
        <v>3</v>
      </c>
      <c r="H163" s="31">
        <f>2061+368</f>
        <v>2429</v>
      </c>
      <c r="I163" s="27">
        <f t="shared" si="1"/>
        <v>75.90625</v>
      </c>
      <c r="J163" s="29">
        <v>85</v>
      </c>
      <c r="K163" s="30" t="s">
        <v>18</v>
      </c>
      <c r="L163" s="29"/>
      <c r="M163" s="32"/>
      <c r="N163" s="32"/>
      <c r="O163" s="32"/>
      <c r="P163" s="32"/>
      <c r="Q163" s="32"/>
    </row>
    <row r="164" s="2" customFormat="1" ht="20.5" customHeight="1" spans="1:17">
      <c r="A164" s="10">
        <v>162</v>
      </c>
      <c r="B164" s="29" t="s">
        <v>327</v>
      </c>
      <c r="C164" s="29" t="s">
        <v>14</v>
      </c>
      <c r="D164" s="29" t="s">
        <v>328</v>
      </c>
      <c r="E164" s="30" t="s">
        <v>153</v>
      </c>
      <c r="F164" s="29" t="s">
        <v>154</v>
      </c>
      <c r="G164" s="29">
        <v>3</v>
      </c>
      <c r="H164" s="31">
        <f>2003+423</f>
        <v>2426</v>
      </c>
      <c r="I164" s="27">
        <f t="shared" si="1"/>
        <v>75.8125</v>
      </c>
      <c r="J164" s="29">
        <v>86</v>
      </c>
      <c r="K164" s="30" t="s">
        <v>18</v>
      </c>
      <c r="L164" s="29"/>
      <c r="M164" s="32"/>
      <c r="N164" s="32"/>
      <c r="O164" s="32"/>
      <c r="P164" s="32"/>
      <c r="Q164" s="32"/>
    </row>
    <row r="165" s="2" customFormat="1" ht="20.5" customHeight="1" spans="1:17">
      <c r="A165" s="10">
        <v>163</v>
      </c>
      <c r="B165" s="29" t="s">
        <v>329</v>
      </c>
      <c r="C165" s="29" t="s">
        <v>14</v>
      </c>
      <c r="D165" s="40" t="s">
        <v>330</v>
      </c>
      <c r="E165" s="30" t="s">
        <v>153</v>
      </c>
      <c r="F165" s="29" t="s">
        <v>190</v>
      </c>
      <c r="G165" s="29">
        <v>3</v>
      </c>
      <c r="H165" s="31">
        <f>2120+303</f>
        <v>2423</v>
      </c>
      <c r="I165" s="27">
        <f t="shared" si="1"/>
        <v>75.71875</v>
      </c>
      <c r="J165" s="29">
        <v>87</v>
      </c>
      <c r="K165" s="30" t="s">
        <v>18</v>
      </c>
      <c r="L165" s="29"/>
      <c r="M165" s="32"/>
      <c r="N165" s="32"/>
      <c r="O165" s="32"/>
      <c r="P165" s="32"/>
      <c r="Q165" s="32"/>
    </row>
    <row r="166" s="2" customFormat="1" ht="20.5" customHeight="1" spans="1:17">
      <c r="A166" s="10">
        <v>164</v>
      </c>
      <c r="B166" s="29" t="s">
        <v>331</v>
      </c>
      <c r="C166" s="29" t="s">
        <v>14</v>
      </c>
      <c r="D166" s="40" t="s">
        <v>332</v>
      </c>
      <c r="E166" s="30" t="s">
        <v>153</v>
      </c>
      <c r="F166" s="29" t="s">
        <v>174</v>
      </c>
      <c r="G166" s="29">
        <v>3</v>
      </c>
      <c r="H166" s="31">
        <f>2018+401</f>
        <v>2419</v>
      </c>
      <c r="I166" s="27">
        <f t="shared" si="1"/>
        <v>75.59375</v>
      </c>
      <c r="J166" s="29">
        <v>88</v>
      </c>
      <c r="K166" s="30" t="s">
        <v>18</v>
      </c>
      <c r="L166" s="29"/>
      <c r="M166" s="32"/>
      <c r="N166" s="32"/>
      <c r="O166" s="32"/>
      <c r="P166" s="32"/>
      <c r="Q166" s="32"/>
    </row>
    <row r="167" s="2" customFormat="1" ht="20.5" customHeight="1" spans="1:17">
      <c r="A167" s="10">
        <v>165</v>
      </c>
      <c r="B167" s="29" t="s">
        <v>333</v>
      </c>
      <c r="C167" s="29" t="s">
        <v>14</v>
      </c>
      <c r="D167" s="29" t="s">
        <v>334</v>
      </c>
      <c r="E167" s="30" t="s">
        <v>153</v>
      </c>
      <c r="F167" s="29" t="s">
        <v>154</v>
      </c>
      <c r="G167" s="29">
        <v>3</v>
      </c>
      <c r="H167" s="31">
        <f>2056+362</f>
        <v>2418</v>
      </c>
      <c r="I167" s="27">
        <f t="shared" si="1"/>
        <v>75.5625</v>
      </c>
      <c r="J167" s="29">
        <v>89</v>
      </c>
      <c r="K167" s="30" t="s">
        <v>18</v>
      </c>
      <c r="L167" s="29"/>
      <c r="M167" s="32"/>
      <c r="N167" s="32"/>
      <c r="O167" s="32"/>
      <c r="P167" s="32"/>
      <c r="Q167" s="32"/>
    </row>
    <row r="168" s="2" customFormat="1" ht="20.5" customHeight="1" spans="1:17">
      <c r="A168" s="10">
        <v>166</v>
      </c>
      <c r="B168" s="29" t="s">
        <v>335</v>
      </c>
      <c r="C168" s="29" t="s">
        <v>14</v>
      </c>
      <c r="D168" s="40" t="s">
        <v>336</v>
      </c>
      <c r="E168" s="30" t="s">
        <v>153</v>
      </c>
      <c r="F168" s="29" t="s">
        <v>190</v>
      </c>
      <c r="G168" s="29">
        <v>3</v>
      </c>
      <c r="H168" s="31">
        <f>2047+358</f>
        <v>2405</v>
      </c>
      <c r="I168" s="27">
        <f t="shared" si="1"/>
        <v>75.15625</v>
      </c>
      <c r="J168" s="29">
        <v>90</v>
      </c>
      <c r="K168" s="30" t="s">
        <v>18</v>
      </c>
      <c r="L168" s="29"/>
      <c r="M168" s="32"/>
      <c r="N168" s="32"/>
      <c r="O168" s="32"/>
      <c r="P168" s="32"/>
      <c r="Q168" s="32"/>
    </row>
    <row r="169" s="2" customFormat="1" ht="20.5" customHeight="1" spans="1:17">
      <c r="A169" s="10">
        <v>167</v>
      </c>
      <c r="B169" s="12" t="s">
        <v>337</v>
      </c>
      <c r="C169" s="12" t="s">
        <v>14</v>
      </c>
      <c r="D169" s="12" t="s">
        <v>338</v>
      </c>
      <c r="E169" s="12" t="s">
        <v>153</v>
      </c>
      <c r="F169" s="12" t="s">
        <v>181</v>
      </c>
      <c r="G169" s="12">
        <v>3</v>
      </c>
      <c r="H169" s="14">
        <f>2015.4+389</f>
        <v>2404.4</v>
      </c>
      <c r="I169" s="25">
        <f t="shared" si="1"/>
        <v>75.1375</v>
      </c>
      <c r="J169" s="12">
        <v>91</v>
      </c>
      <c r="K169" s="12" t="s">
        <v>18</v>
      </c>
      <c r="L169" s="12"/>
      <c r="M169" s="33"/>
      <c r="N169" s="33"/>
      <c r="O169" s="33"/>
      <c r="P169" s="33"/>
      <c r="Q169" s="33"/>
    </row>
    <row r="170" s="2" customFormat="1" ht="20.5" customHeight="1" spans="1:17">
      <c r="A170" s="10">
        <v>168</v>
      </c>
      <c r="B170" s="29" t="s">
        <v>339</v>
      </c>
      <c r="C170" s="29" t="s">
        <v>14</v>
      </c>
      <c r="D170" s="40" t="s">
        <v>340</v>
      </c>
      <c r="E170" s="30" t="s">
        <v>153</v>
      </c>
      <c r="F170" s="29" t="s">
        <v>190</v>
      </c>
      <c r="G170" s="29">
        <v>3</v>
      </c>
      <c r="H170" s="31">
        <f>2024+376</f>
        <v>2400</v>
      </c>
      <c r="I170" s="27">
        <f t="shared" si="1"/>
        <v>75</v>
      </c>
      <c r="J170" s="29">
        <v>92</v>
      </c>
      <c r="K170" s="30" t="s">
        <v>18</v>
      </c>
      <c r="L170" s="29"/>
      <c r="M170" s="32"/>
      <c r="N170" s="32"/>
      <c r="O170" s="32"/>
      <c r="P170" s="32"/>
      <c r="Q170" s="32"/>
    </row>
    <row r="171" s="2" customFormat="1" ht="20.5" customHeight="1" spans="1:17">
      <c r="A171" s="10">
        <v>169</v>
      </c>
      <c r="B171" s="12" t="s">
        <v>341</v>
      </c>
      <c r="C171" s="12" t="s">
        <v>14</v>
      </c>
      <c r="D171" s="12" t="s">
        <v>342</v>
      </c>
      <c r="E171" s="12" t="s">
        <v>153</v>
      </c>
      <c r="F171" s="12" t="s">
        <v>190</v>
      </c>
      <c r="G171" s="12">
        <v>3</v>
      </c>
      <c r="H171" s="14">
        <f>2042+356</f>
        <v>2398</v>
      </c>
      <c r="I171" s="25">
        <f t="shared" si="1"/>
        <v>74.9375</v>
      </c>
      <c r="J171" s="12">
        <v>93</v>
      </c>
      <c r="K171" s="12" t="s">
        <v>18</v>
      </c>
      <c r="L171" s="12"/>
      <c r="M171" s="33"/>
      <c r="N171" s="33"/>
      <c r="O171" s="33"/>
      <c r="P171" s="33"/>
      <c r="Q171" s="33"/>
    </row>
    <row r="172" s="2" customFormat="1" ht="20.5" customHeight="1" spans="1:17">
      <c r="A172" s="10">
        <v>170</v>
      </c>
      <c r="B172" s="29" t="s">
        <v>343</v>
      </c>
      <c r="C172" s="29" t="s">
        <v>14</v>
      </c>
      <c r="D172" s="29" t="s">
        <v>344</v>
      </c>
      <c r="E172" s="30" t="s">
        <v>153</v>
      </c>
      <c r="F172" s="29" t="s">
        <v>174</v>
      </c>
      <c r="G172" s="29">
        <v>3</v>
      </c>
      <c r="H172" s="31">
        <f>2002+387</f>
        <v>2389</v>
      </c>
      <c r="I172" s="27">
        <f t="shared" si="1"/>
        <v>74.65625</v>
      </c>
      <c r="J172" s="29">
        <v>94</v>
      </c>
      <c r="K172" s="30" t="s">
        <v>18</v>
      </c>
      <c r="L172" s="29"/>
      <c r="M172" s="32"/>
      <c r="N172" s="32"/>
      <c r="O172" s="32"/>
      <c r="P172" s="32"/>
      <c r="Q172" s="32"/>
    </row>
    <row r="173" s="2" customFormat="1" ht="20.5" customHeight="1" spans="1:17">
      <c r="A173" s="10">
        <v>171</v>
      </c>
      <c r="B173" s="29" t="s">
        <v>345</v>
      </c>
      <c r="C173" s="29" t="s">
        <v>14</v>
      </c>
      <c r="D173" s="40" t="s">
        <v>346</v>
      </c>
      <c r="E173" s="30" t="s">
        <v>153</v>
      </c>
      <c r="F173" s="29" t="s">
        <v>165</v>
      </c>
      <c r="G173" s="29">
        <v>3</v>
      </c>
      <c r="H173" s="31">
        <f>2007.6+381</f>
        <v>2388.6</v>
      </c>
      <c r="I173" s="27">
        <f t="shared" si="1"/>
        <v>74.64375</v>
      </c>
      <c r="J173" s="29">
        <v>95</v>
      </c>
      <c r="K173" s="30" t="s">
        <v>18</v>
      </c>
      <c r="L173" s="29"/>
      <c r="M173" s="32"/>
      <c r="N173" s="32"/>
      <c r="O173" s="32"/>
      <c r="P173" s="32"/>
      <c r="Q173" s="32"/>
    </row>
    <row r="174" s="2" customFormat="1" ht="20.5" customHeight="1" spans="1:17">
      <c r="A174" s="10">
        <v>172</v>
      </c>
      <c r="B174" s="29" t="s">
        <v>347</v>
      </c>
      <c r="C174" s="29" t="s">
        <v>14</v>
      </c>
      <c r="D174" s="29" t="s">
        <v>348</v>
      </c>
      <c r="E174" s="30" t="s">
        <v>153</v>
      </c>
      <c r="F174" s="29" t="s">
        <v>181</v>
      </c>
      <c r="G174" s="29">
        <v>3</v>
      </c>
      <c r="H174" s="31">
        <f>2017+364</f>
        <v>2381</v>
      </c>
      <c r="I174" s="27">
        <f t="shared" si="1"/>
        <v>74.40625</v>
      </c>
      <c r="J174" s="29">
        <v>96</v>
      </c>
      <c r="K174" s="30" t="s">
        <v>18</v>
      </c>
      <c r="L174" s="29"/>
      <c r="M174" s="32"/>
      <c r="N174" s="32"/>
      <c r="O174" s="32"/>
      <c r="P174" s="32"/>
      <c r="Q174" s="32"/>
    </row>
    <row r="175" s="2" customFormat="1" ht="20.5" customHeight="1" spans="1:17">
      <c r="A175" s="10">
        <v>173</v>
      </c>
      <c r="B175" s="29" t="s">
        <v>349</v>
      </c>
      <c r="C175" s="29" t="s">
        <v>14</v>
      </c>
      <c r="D175" s="40" t="s">
        <v>350</v>
      </c>
      <c r="E175" s="30" t="s">
        <v>153</v>
      </c>
      <c r="F175" s="29" t="s">
        <v>190</v>
      </c>
      <c r="G175" s="29">
        <v>3</v>
      </c>
      <c r="H175" s="31">
        <f>299+2078</f>
        <v>2377</v>
      </c>
      <c r="I175" s="27">
        <f t="shared" si="1"/>
        <v>74.28125</v>
      </c>
      <c r="J175" s="29">
        <v>97</v>
      </c>
      <c r="K175" s="30" t="s">
        <v>18</v>
      </c>
      <c r="L175" s="29"/>
      <c r="M175" s="32"/>
      <c r="N175" s="32"/>
      <c r="O175" s="32"/>
      <c r="P175" s="32"/>
      <c r="Q175" s="32"/>
    </row>
    <row r="176" s="2" customFormat="1" ht="20.5" customHeight="1" spans="1:17">
      <c r="A176" s="10">
        <v>174</v>
      </c>
      <c r="B176" s="12" t="s">
        <v>351</v>
      </c>
      <c r="C176" s="12" t="s">
        <v>14</v>
      </c>
      <c r="D176" s="12" t="s">
        <v>352</v>
      </c>
      <c r="E176" s="12" t="s">
        <v>153</v>
      </c>
      <c r="F176" s="12" t="s">
        <v>162</v>
      </c>
      <c r="G176" s="12">
        <v>3</v>
      </c>
      <c r="H176" s="14">
        <f>2104+257</f>
        <v>2361</v>
      </c>
      <c r="I176" s="25">
        <f t="shared" si="1"/>
        <v>73.78125</v>
      </c>
      <c r="J176" s="12">
        <v>98</v>
      </c>
      <c r="K176" s="12" t="s">
        <v>18</v>
      </c>
      <c r="L176" s="12"/>
      <c r="M176" s="33"/>
      <c r="N176" s="33"/>
      <c r="O176" s="33"/>
      <c r="P176" s="33"/>
      <c r="Q176" s="33"/>
    </row>
    <row r="177" s="2" customFormat="1" ht="20.5" customHeight="1" spans="1:17">
      <c r="A177" s="10">
        <v>175</v>
      </c>
      <c r="B177" s="29" t="s">
        <v>353</v>
      </c>
      <c r="C177" s="29" t="s">
        <v>14</v>
      </c>
      <c r="D177" s="29" t="s">
        <v>354</v>
      </c>
      <c r="E177" s="30" t="s">
        <v>153</v>
      </c>
      <c r="F177" s="29" t="s">
        <v>190</v>
      </c>
      <c r="G177" s="29">
        <v>3</v>
      </c>
      <c r="H177" s="31">
        <f>1991+366</f>
        <v>2357</v>
      </c>
      <c r="I177" s="27">
        <f t="shared" si="1"/>
        <v>73.65625</v>
      </c>
      <c r="J177" s="29">
        <v>99</v>
      </c>
      <c r="K177" s="30" t="s">
        <v>18</v>
      </c>
      <c r="L177" s="29"/>
      <c r="M177" s="32"/>
      <c r="N177" s="32"/>
      <c r="O177" s="32"/>
      <c r="P177" s="32"/>
      <c r="Q177" s="32"/>
    </row>
    <row r="178" s="2" customFormat="1" ht="20.5" customHeight="1" spans="1:17">
      <c r="A178" s="10">
        <v>176</v>
      </c>
      <c r="B178" s="29" t="s">
        <v>355</v>
      </c>
      <c r="C178" s="29" t="s">
        <v>14</v>
      </c>
      <c r="D178" s="29" t="s">
        <v>356</v>
      </c>
      <c r="E178" s="30" t="s">
        <v>153</v>
      </c>
      <c r="F178" s="29" t="s">
        <v>181</v>
      </c>
      <c r="G178" s="29">
        <v>3</v>
      </c>
      <c r="H178" s="31">
        <f>1936+368</f>
        <v>2304</v>
      </c>
      <c r="I178" s="27">
        <f t="shared" si="1"/>
        <v>72</v>
      </c>
      <c r="J178" s="29">
        <v>100</v>
      </c>
      <c r="K178" s="30" t="s">
        <v>18</v>
      </c>
      <c r="L178" s="29"/>
      <c r="M178" s="32"/>
      <c r="N178" s="32"/>
      <c r="O178" s="32"/>
      <c r="P178" s="32"/>
      <c r="Q178" s="32"/>
    </row>
    <row r="179" s="2" customFormat="1" ht="20.5" customHeight="1" spans="1:17">
      <c r="A179" s="10">
        <v>177</v>
      </c>
      <c r="B179" s="29" t="s">
        <v>357</v>
      </c>
      <c r="C179" s="29" t="s">
        <v>27</v>
      </c>
      <c r="D179" s="40" t="s">
        <v>358</v>
      </c>
      <c r="E179" s="30" t="s">
        <v>153</v>
      </c>
      <c r="F179" s="29" t="s">
        <v>174</v>
      </c>
      <c r="G179" s="29">
        <v>3</v>
      </c>
      <c r="H179" s="31">
        <f>1935.6+357</f>
        <v>2292.6</v>
      </c>
      <c r="I179" s="27">
        <f t="shared" si="1"/>
        <v>71.64375</v>
      </c>
      <c r="J179" s="29">
        <v>101</v>
      </c>
      <c r="K179" s="30" t="s">
        <v>18</v>
      </c>
      <c r="L179" s="29"/>
      <c r="M179" s="32"/>
      <c r="N179" s="32"/>
      <c r="O179" s="32"/>
      <c r="P179" s="32"/>
      <c r="Q179" s="32"/>
    </row>
    <row r="180" s="2" customFormat="1" ht="20.5" customHeight="1" spans="1:17">
      <c r="A180" s="10">
        <v>178</v>
      </c>
      <c r="B180" s="29" t="s">
        <v>359</v>
      </c>
      <c r="C180" s="29" t="s">
        <v>14</v>
      </c>
      <c r="D180" s="40" t="s">
        <v>360</v>
      </c>
      <c r="E180" s="30" t="s">
        <v>153</v>
      </c>
      <c r="F180" s="29" t="s">
        <v>174</v>
      </c>
      <c r="G180" s="29">
        <v>3</v>
      </c>
      <c r="H180" s="31">
        <f>2040+248</f>
        <v>2288</v>
      </c>
      <c r="I180" s="27">
        <f t="shared" si="1"/>
        <v>71.5</v>
      </c>
      <c r="J180" s="29">
        <v>102</v>
      </c>
      <c r="K180" s="30" t="s">
        <v>18</v>
      </c>
      <c r="L180" s="29"/>
      <c r="M180" s="32"/>
      <c r="N180" s="32"/>
      <c r="O180" s="32"/>
      <c r="P180" s="32"/>
      <c r="Q180" s="32"/>
    </row>
    <row r="181" s="2" customFormat="1" ht="20.5" customHeight="1" spans="1:17">
      <c r="A181" s="10">
        <v>179</v>
      </c>
      <c r="B181" s="29" t="s">
        <v>361</v>
      </c>
      <c r="C181" s="29" t="s">
        <v>14</v>
      </c>
      <c r="D181" s="40" t="s">
        <v>362</v>
      </c>
      <c r="E181" s="29" t="s">
        <v>153</v>
      </c>
      <c r="F181" s="29" t="s">
        <v>162</v>
      </c>
      <c r="G181" s="29">
        <v>3</v>
      </c>
      <c r="H181" s="14">
        <f>1837+424</f>
        <v>2261</v>
      </c>
      <c r="I181" s="27">
        <f t="shared" si="1"/>
        <v>70.65625</v>
      </c>
      <c r="J181" s="29">
        <v>103</v>
      </c>
      <c r="K181" s="30" t="s">
        <v>18</v>
      </c>
      <c r="L181" s="29"/>
      <c r="M181" s="32"/>
      <c r="N181" s="32"/>
      <c r="O181" s="32"/>
      <c r="P181" s="32"/>
      <c r="Q181" s="32"/>
    </row>
    <row r="182" s="2" customFormat="1" ht="20.5" customHeight="1" spans="1:15">
      <c r="A182" s="10">
        <v>180</v>
      </c>
      <c r="B182" s="29" t="s">
        <v>363</v>
      </c>
      <c r="C182" s="29" t="s">
        <v>27</v>
      </c>
      <c r="D182" s="40" t="s">
        <v>364</v>
      </c>
      <c r="E182" s="30" t="s">
        <v>153</v>
      </c>
      <c r="F182" s="29" t="s">
        <v>174</v>
      </c>
      <c r="G182" s="29">
        <v>3</v>
      </c>
      <c r="H182" s="31">
        <f>1890.6+344</f>
        <v>2234.6</v>
      </c>
      <c r="I182" s="27">
        <f t="shared" si="1"/>
        <v>69.83125</v>
      </c>
      <c r="J182" s="29">
        <v>104</v>
      </c>
      <c r="K182" s="30" t="s">
        <v>18</v>
      </c>
      <c r="L182" s="29"/>
      <c r="M182" s="32"/>
      <c r="N182" s="32"/>
      <c r="O182" s="32"/>
    </row>
    <row r="183" s="2" customFormat="1" ht="20.5" customHeight="1" spans="1:15">
      <c r="A183" s="10">
        <v>184</v>
      </c>
      <c r="B183" s="12" t="s">
        <v>365</v>
      </c>
      <c r="C183" s="12" t="s">
        <v>27</v>
      </c>
      <c r="D183" s="37" t="s">
        <v>366</v>
      </c>
      <c r="E183" s="12" t="s">
        <v>153</v>
      </c>
      <c r="F183" s="12" t="s">
        <v>162</v>
      </c>
      <c r="G183" s="12">
        <v>3</v>
      </c>
      <c r="H183" s="14">
        <v>2169</v>
      </c>
      <c r="I183" s="25">
        <v>67.78</v>
      </c>
      <c r="J183" s="29">
        <v>105</v>
      </c>
      <c r="K183" s="12" t="s">
        <v>18</v>
      </c>
      <c r="L183" s="12"/>
      <c r="M183" s="32"/>
      <c r="N183" s="32"/>
      <c r="O183" s="32"/>
    </row>
    <row r="184" s="4" customFormat="1" ht="20.5" customHeight="1" spans="1:15">
      <c r="A184" s="10">
        <v>181</v>
      </c>
      <c r="B184" s="30" t="s">
        <v>367</v>
      </c>
      <c r="C184" s="30" t="s">
        <v>27</v>
      </c>
      <c r="D184" s="30" t="s">
        <v>368</v>
      </c>
      <c r="E184" s="30" t="s">
        <v>153</v>
      </c>
      <c r="F184" s="30" t="s">
        <v>165</v>
      </c>
      <c r="G184" s="30">
        <v>3</v>
      </c>
      <c r="H184" s="19">
        <f>1910+232</f>
        <v>2142</v>
      </c>
      <c r="I184" s="26">
        <f t="shared" ref="I184:I190" si="2">H184/32</f>
        <v>66.9375</v>
      </c>
      <c r="J184" s="29">
        <v>106</v>
      </c>
      <c r="K184" s="30" t="s">
        <v>18</v>
      </c>
      <c r="L184" s="30"/>
      <c r="M184" s="34"/>
      <c r="N184" s="34"/>
      <c r="O184" s="34"/>
    </row>
    <row r="185" s="2" customFormat="1" ht="20.5" customHeight="1" spans="1:15">
      <c r="A185" s="10">
        <v>182</v>
      </c>
      <c r="B185" s="29" t="s">
        <v>369</v>
      </c>
      <c r="C185" s="29" t="s">
        <v>27</v>
      </c>
      <c r="D185" s="40" t="s">
        <v>370</v>
      </c>
      <c r="E185" s="30" t="s">
        <v>153</v>
      </c>
      <c r="F185" s="29" t="s">
        <v>165</v>
      </c>
      <c r="G185" s="29">
        <v>3</v>
      </c>
      <c r="H185" s="14">
        <f>1734.4+350</f>
        <v>2084.4</v>
      </c>
      <c r="I185" s="27">
        <f t="shared" si="2"/>
        <v>65.1375</v>
      </c>
      <c r="J185" s="29">
        <v>107</v>
      </c>
      <c r="K185" s="30" t="s">
        <v>18</v>
      </c>
      <c r="L185" s="29"/>
      <c r="M185" s="32"/>
      <c r="N185" s="32"/>
      <c r="O185" s="32"/>
    </row>
    <row r="186" s="2" customFormat="1" ht="20.5" customHeight="1" spans="1:15">
      <c r="A186" s="10">
        <v>183</v>
      </c>
      <c r="B186" s="29" t="s">
        <v>371</v>
      </c>
      <c r="C186" s="29" t="s">
        <v>27</v>
      </c>
      <c r="D186" s="40" t="s">
        <v>372</v>
      </c>
      <c r="E186" s="30" t="s">
        <v>153</v>
      </c>
      <c r="F186" s="29" t="s">
        <v>165</v>
      </c>
      <c r="G186" s="29">
        <v>3</v>
      </c>
      <c r="H186" s="14">
        <f>1680.2+349</f>
        <v>2029.2</v>
      </c>
      <c r="I186" s="27">
        <f t="shared" si="2"/>
        <v>63.4125</v>
      </c>
      <c r="J186" s="29">
        <v>108</v>
      </c>
      <c r="K186" s="30" t="s">
        <v>18</v>
      </c>
      <c r="L186" s="29"/>
      <c r="M186" s="32"/>
      <c r="N186" s="32"/>
      <c r="O186" s="32"/>
    </row>
    <row r="187" s="2" customFormat="1" ht="20.5" customHeight="1" spans="1:17">
      <c r="A187" s="10">
        <v>185</v>
      </c>
      <c r="B187" s="12" t="s">
        <v>373</v>
      </c>
      <c r="C187" s="12" t="s">
        <v>14</v>
      </c>
      <c r="D187" s="37" t="s">
        <v>374</v>
      </c>
      <c r="E187" s="12" t="s">
        <v>153</v>
      </c>
      <c r="F187" s="12" t="s">
        <v>190</v>
      </c>
      <c r="G187" s="12">
        <v>5</v>
      </c>
      <c r="H187" s="14">
        <f>2372+417</f>
        <v>2789</v>
      </c>
      <c r="I187" s="25">
        <f t="shared" si="2"/>
        <v>87.15625</v>
      </c>
      <c r="J187" s="12">
        <v>1</v>
      </c>
      <c r="K187" s="30" t="s">
        <v>18</v>
      </c>
      <c r="L187" s="12"/>
      <c r="M187" s="33"/>
      <c r="N187" s="33"/>
      <c r="O187" s="33"/>
      <c r="P187" s="33"/>
      <c r="Q187" s="33"/>
    </row>
    <row r="188" s="2" customFormat="1" ht="20.5" customHeight="1" spans="1:17">
      <c r="A188" s="10">
        <v>186</v>
      </c>
      <c r="B188" s="12" t="s">
        <v>375</v>
      </c>
      <c r="C188" s="12" t="s">
        <v>14</v>
      </c>
      <c r="D188" s="37" t="s">
        <v>376</v>
      </c>
      <c r="E188" s="12" t="s">
        <v>153</v>
      </c>
      <c r="F188" s="12" t="s">
        <v>190</v>
      </c>
      <c r="G188" s="12">
        <v>5</v>
      </c>
      <c r="H188" s="14">
        <f>2118+392</f>
        <v>2510</v>
      </c>
      <c r="I188" s="25">
        <f t="shared" si="2"/>
        <v>78.4375</v>
      </c>
      <c r="J188" s="12">
        <v>2</v>
      </c>
      <c r="K188" s="30" t="s">
        <v>18</v>
      </c>
      <c r="L188" s="12"/>
      <c r="M188" s="33"/>
      <c r="N188" s="33"/>
      <c r="O188" s="33"/>
      <c r="P188" s="33"/>
      <c r="Q188" s="33"/>
    </row>
    <row r="189" s="4" customFormat="1" ht="20.5" customHeight="1" spans="1:17">
      <c r="A189" s="10">
        <v>187</v>
      </c>
      <c r="B189" s="30" t="s">
        <v>377</v>
      </c>
      <c r="C189" s="30" t="s">
        <v>14</v>
      </c>
      <c r="D189" s="30" t="s">
        <v>378</v>
      </c>
      <c r="E189" s="30" t="s">
        <v>153</v>
      </c>
      <c r="F189" s="30" t="s">
        <v>190</v>
      </c>
      <c r="G189" s="30">
        <v>5</v>
      </c>
      <c r="H189" s="19">
        <f>2080+388</f>
        <v>2468</v>
      </c>
      <c r="I189" s="26">
        <f t="shared" si="2"/>
        <v>77.125</v>
      </c>
      <c r="J189" s="30">
        <v>3</v>
      </c>
      <c r="K189" s="30" t="s">
        <v>18</v>
      </c>
      <c r="L189" s="30"/>
      <c r="M189" s="34"/>
      <c r="N189" s="34"/>
      <c r="O189" s="34"/>
      <c r="P189" s="34"/>
      <c r="Q189" s="34"/>
    </row>
    <row r="190" s="2" customFormat="1" ht="20.5" customHeight="1" spans="1:17">
      <c r="A190" s="10">
        <v>188</v>
      </c>
      <c r="B190" s="12" t="s">
        <v>379</v>
      </c>
      <c r="C190" s="12" t="s">
        <v>14</v>
      </c>
      <c r="D190" s="12" t="s">
        <v>380</v>
      </c>
      <c r="E190" s="12" t="s">
        <v>153</v>
      </c>
      <c r="F190" s="12" t="s">
        <v>154</v>
      </c>
      <c r="G190" s="12">
        <v>5</v>
      </c>
      <c r="H190" s="14">
        <f>1975+428</f>
        <v>2403</v>
      </c>
      <c r="I190" s="25">
        <f t="shared" si="2"/>
        <v>75.09375</v>
      </c>
      <c r="J190" s="12">
        <v>4</v>
      </c>
      <c r="K190" s="30" t="s">
        <v>18</v>
      </c>
      <c r="L190" s="12"/>
      <c r="M190" s="33"/>
      <c r="N190" s="33"/>
      <c r="O190" s="33"/>
      <c r="P190" s="33"/>
      <c r="Q190" s="33"/>
    </row>
    <row r="191" s="2" customFormat="1" ht="20.5" customHeight="1" spans="1:16">
      <c r="A191" s="10">
        <v>189</v>
      </c>
      <c r="B191" s="29" t="s">
        <v>381</v>
      </c>
      <c r="C191" s="29" t="s">
        <v>27</v>
      </c>
      <c r="D191" s="29" t="s">
        <v>382</v>
      </c>
      <c r="E191" s="29" t="s">
        <v>383</v>
      </c>
      <c r="F191" s="29" t="s">
        <v>384</v>
      </c>
      <c r="G191" s="29">
        <v>3</v>
      </c>
      <c r="H191" s="14">
        <f>2225+425</f>
        <v>2650</v>
      </c>
      <c r="I191" s="27">
        <f t="shared" ref="I191:I197" si="3">H191/31</f>
        <v>85.4838709677419</v>
      </c>
      <c r="J191" s="29">
        <v>1</v>
      </c>
      <c r="K191" s="29" t="s">
        <v>18</v>
      </c>
      <c r="L191" s="29"/>
      <c r="M191" s="32"/>
      <c r="N191" s="32"/>
      <c r="O191" s="32"/>
      <c r="P191" s="32"/>
    </row>
    <row r="192" s="2" customFormat="1" ht="20.5" customHeight="1" spans="1:16">
      <c r="A192" s="10">
        <v>190</v>
      </c>
      <c r="B192" s="29" t="s">
        <v>385</v>
      </c>
      <c r="C192" s="29" t="s">
        <v>27</v>
      </c>
      <c r="D192" s="29" t="s">
        <v>386</v>
      </c>
      <c r="E192" s="29" t="s">
        <v>383</v>
      </c>
      <c r="F192" s="29" t="s">
        <v>384</v>
      </c>
      <c r="G192" s="29">
        <v>3</v>
      </c>
      <c r="H192" s="14">
        <f>2194+423</f>
        <v>2617</v>
      </c>
      <c r="I192" s="27">
        <f t="shared" si="3"/>
        <v>84.4193548387097</v>
      </c>
      <c r="J192" s="29">
        <v>2</v>
      </c>
      <c r="K192" s="29" t="s">
        <v>18</v>
      </c>
      <c r="L192" s="29"/>
      <c r="M192" s="32"/>
      <c r="N192" s="32"/>
      <c r="O192" s="32"/>
      <c r="P192" s="32"/>
    </row>
    <row r="193" s="2" customFormat="1" ht="20.5" customHeight="1" spans="1:16">
      <c r="A193" s="10">
        <v>191</v>
      </c>
      <c r="B193" s="29" t="s">
        <v>387</v>
      </c>
      <c r="C193" s="29" t="s">
        <v>27</v>
      </c>
      <c r="D193" s="29" t="s">
        <v>388</v>
      </c>
      <c r="E193" s="29" t="s">
        <v>383</v>
      </c>
      <c r="F193" s="29" t="s">
        <v>384</v>
      </c>
      <c r="G193" s="29">
        <v>3</v>
      </c>
      <c r="H193" s="14">
        <f>2190+419</f>
        <v>2609</v>
      </c>
      <c r="I193" s="27">
        <f t="shared" si="3"/>
        <v>84.1612903225806</v>
      </c>
      <c r="J193" s="29">
        <v>3</v>
      </c>
      <c r="K193" s="29" t="s">
        <v>18</v>
      </c>
      <c r="L193" s="29"/>
      <c r="M193" s="32"/>
      <c r="N193" s="32"/>
      <c r="O193" s="32"/>
      <c r="P193" s="32"/>
    </row>
    <row r="194" s="2" customFormat="1" ht="20.5" customHeight="1" spans="1:16">
      <c r="A194" s="10">
        <v>192</v>
      </c>
      <c r="B194" s="29" t="s">
        <v>389</v>
      </c>
      <c r="C194" s="29" t="s">
        <v>14</v>
      </c>
      <c r="D194" s="29" t="s">
        <v>390</v>
      </c>
      <c r="E194" s="29" t="s">
        <v>383</v>
      </c>
      <c r="F194" s="29" t="s">
        <v>384</v>
      </c>
      <c r="G194" s="29">
        <v>3</v>
      </c>
      <c r="H194" s="14">
        <f>2167+423</f>
        <v>2590</v>
      </c>
      <c r="I194" s="27">
        <f t="shared" si="3"/>
        <v>83.5483870967742</v>
      </c>
      <c r="J194" s="29">
        <v>4</v>
      </c>
      <c r="K194" s="29" t="s">
        <v>18</v>
      </c>
      <c r="L194" s="29"/>
      <c r="M194" s="32"/>
      <c r="N194" s="32"/>
      <c r="O194" s="32"/>
      <c r="P194" s="32"/>
    </row>
    <row r="195" s="2" customFormat="1" ht="20.5" customHeight="1" spans="1:16">
      <c r="A195" s="10">
        <v>193</v>
      </c>
      <c r="B195" s="29" t="s">
        <v>391</v>
      </c>
      <c r="C195" s="29" t="s">
        <v>14</v>
      </c>
      <c r="D195" s="29" t="s">
        <v>392</v>
      </c>
      <c r="E195" s="29" t="s">
        <v>383</v>
      </c>
      <c r="F195" s="29" t="s">
        <v>384</v>
      </c>
      <c r="G195" s="29">
        <v>3</v>
      </c>
      <c r="H195" s="14">
        <f>2165+424</f>
        <v>2589</v>
      </c>
      <c r="I195" s="27">
        <f t="shared" si="3"/>
        <v>83.5161290322581</v>
      </c>
      <c r="J195" s="29">
        <v>5</v>
      </c>
      <c r="K195" s="29" t="s">
        <v>18</v>
      </c>
      <c r="L195" s="29"/>
      <c r="M195" s="32"/>
      <c r="N195" s="32"/>
      <c r="O195" s="32"/>
      <c r="P195" s="32"/>
    </row>
    <row r="196" s="2" customFormat="1" ht="20.5" customHeight="1" spans="1:16">
      <c r="A196" s="10">
        <v>194</v>
      </c>
      <c r="B196" s="29" t="s">
        <v>393</v>
      </c>
      <c r="C196" s="29" t="s">
        <v>27</v>
      </c>
      <c r="D196" s="29" t="s">
        <v>394</v>
      </c>
      <c r="E196" s="29" t="s">
        <v>383</v>
      </c>
      <c r="F196" s="29" t="s">
        <v>384</v>
      </c>
      <c r="G196" s="29">
        <v>3</v>
      </c>
      <c r="H196" s="14">
        <f>2120+388</f>
        <v>2508</v>
      </c>
      <c r="I196" s="27">
        <f t="shared" si="3"/>
        <v>80.9032258064516</v>
      </c>
      <c r="J196" s="29">
        <v>6</v>
      </c>
      <c r="K196" s="29" t="s">
        <v>18</v>
      </c>
      <c r="L196" s="29"/>
      <c r="M196" s="32"/>
      <c r="N196" s="32"/>
      <c r="O196" s="32"/>
      <c r="P196" s="32"/>
    </row>
    <row r="197" s="2" customFormat="1" ht="20.5" customHeight="1" spans="1:16">
      <c r="A197" s="10">
        <v>195</v>
      </c>
      <c r="B197" s="29" t="s">
        <v>395</v>
      </c>
      <c r="C197" s="29" t="s">
        <v>14</v>
      </c>
      <c r="D197" s="29" t="s">
        <v>396</v>
      </c>
      <c r="E197" s="29" t="s">
        <v>383</v>
      </c>
      <c r="F197" s="29" t="s">
        <v>384</v>
      </c>
      <c r="G197" s="29">
        <v>5</v>
      </c>
      <c r="H197" s="14">
        <f>2127+415</f>
        <v>2542</v>
      </c>
      <c r="I197" s="27">
        <f t="shared" si="3"/>
        <v>82</v>
      </c>
      <c r="J197" s="29">
        <v>1</v>
      </c>
      <c r="K197" s="29" t="s">
        <v>18</v>
      </c>
      <c r="L197" s="29"/>
      <c r="M197" s="32"/>
      <c r="N197" s="32"/>
      <c r="O197" s="32"/>
      <c r="P197" s="32"/>
    </row>
    <row r="198" s="2" customFormat="1" ht="20.5" customHeight="1" spans="1:12">
      <c r="A198" s="10">
        <v>196</v>
      </c>
      <c r="B198" s="16" t="s">
        <v>397</v>
      </c>
      <c r="C198" s="16" t="s">
        <v>14</v>
      </c>
      <c r="D198" s="39" t="s">
        <v>398</v>
      </c>
      <c r="E198" s="16" t="s">
        <v>399</v>
      </c>
      <c r="F198" s="16" t="s">
        <v>400</v>
      </c>
      <c r="G198" s="16">
        <v>3</v>
      </c>
      <c r="H198" s="16">
        <v>2841</v>
      </c>
      <c r="I198" s="16">
        <v>83.55</v>
      </c>
      <c r="J198" s="16">
        <v>1</v>
      </c>
      <c r="K198" s="16" t="s">
        <v>18</v>
      </c>
      <c r="L198" s="10"/>
    </row>
    <row r="199" s="2" customFormat="1" ht="20.5" customHeight="1" spans="1:12">
      <c r="A199" s="10">
        <v>197</v>
      </c>
      <c r="B199" s="15" t="s">
        <v>401</v>
      </c>
      <c r="C199" s="15" t="s">
        <v>27</v>
      </c>
      <c r="D199" s="41" t="s">
        <v>402</v>
      </c>
      <c r="E199" s="15" t="s">
        <v>399</v>
      </c>
      <c r="F199" s="15" t="s">
        <v>403</v>
      </c>
      <c r="G199" s="15">
        <v>3</v>
      </c>
      <c r="H199" s="15">
        <v>2830</v>
      </c>
      <c r="I199" s="15">
        <v>83.23</v>
      </c>
      <c r="J199" s="16">
        <v>2</v>
      </c>
      <c r="K199" s="15" t="s">
        <v>18</v>
      </c>
      <c r="L199" s="10"/>
    </row>
    <row r="200" s="2" customFormat="1" ht="20.5" customHeight="1" spans="1:12">
      <c r="A200" s="10">
        <v>198</v>
      </c>
      <c r="B200" s="10" t="s">
        <v>404</v>
      </c>
      <c r="C200" s="10" t="s">
        <v>14</v>
      </c>
      <c r="D200" s="21" t="s">
        <v>405</v>
      </c>
      <c r="E200" s="10" t="s">
        <v>399</v>
      </c>
      <c r="F200" s="10" t="s">
        <v>406</v>
      </c>
      <c r="G200" s="10">
        <v>3</v>
      </c>
      <c r="H200" s="15">
        <v>2785</v>
      </c>
      <c r="I200" s="15">
        <v>81.91</v>
      </c>
      <c r="J200" s="16">
        <v>3</v>
      </c>
      <c r="K200" s="16" t="s">
        <v>18</v>
      </c>
      <c r="L200" s="10"/>
    </row>
    <row r="201" s="2" customFormat="1" ht="20.5" customHeight="1" spans="1:12">
      <c r="A201" s="10">
        <v>199</v>
      </c>
      <c r="B201" s="13" t="s">
        <v>407</v>
      </c>
      <c r="C201" s="13" t="s">
        <v>27</v>
      </c>
      <c r="D201" s="18">
        <v>201731022031</v>
      </c>
      <c r="E201" s="18" t="s">
        <v>399</v>
      </c>
      <c r="F201" s="13" t="s">
        <v>406</v>
      </c>
      <c r="G201" s="13">
        <v>3</v>
      </c>
      <c r="H201" s="15">
        <v>2764</v>
      </c>
      <c r="I201" s="15">
        <v>81.29</v>
      </c>
      <c r="J201" s="16">
        <v>4</v>
      </c>
      <c r="K201" s="16" t="s">
        <v>18</v>
      </c>
      <c r="L201" s="10"/>
    </row>
    <row r="202" s="2" customFormat="1" ht="20.5" customHeight="1" spans="1:12">
      <c r="A202" s="10">
        <v>200</v>
      </c>
      <c r="B202" s="10" t="s">
        <v>408</v>
      </c>
      <c r="C202" s="10" t="s">
        <v>27</v>
      </c>
      <c r="D202" s="21" t="s">
        <v>409</v>
      </c>
      <c r="E202" s="10" t="s">
        <v>399</v>
      </c>
      <c r="F202" s="10" t="s">
        <v>406</v>
      </c>
      <c r="G202" s="10">
        <v>3</v>
      </c>
      <c r="H202" s="10">
        <v>2747</v>
      </c>
      <c r="I202" s="10">
        <v>80.79</v>
      </c>
      <c r="J202" s="16">
        <v>5</v>
      </c>
      <c r="K202" s="16" t="s">
        <v>18</v>
      </c>
      <c r="L202" s="10"/>
    </row>
    <row r="203" s="2" customFormat="1" ht="20.5" customHeight="1" spans="1:12">
      <c r="A203" s="10">
        <v>201</v>
      </c>
      <c r="B203" s="15" t="s">
        <v>410</v>
      </c>
      <c r="C203" s="15" t="s">
        <v>14</v>
      </c>
      <c r="D203" s="41" t="s">
        <v>411</v>
      </c>
      <c r="E203" s="15" t="s">
        <v>399</v>
      </c>
      <c r="F203" s="15" t="s">
        <v>403</v>
      </c>
      <c r="G203" s="15">
        <v>3</v>
      </c>
      <c r="H203" s="15">
        <v>2742</v>
      </c>
      <c r="I203" s="15">
        <v>80.64</v>
      </c>
      <c r="J203" s="16">
        <v>6</v>
      </c>
      <c r="K203" s="15" t="s">
        <v>18</v>
      </c>
      <c r="L203" s="10"/>
    </row>
    <row r="204" s="2" customFormat="1" ht="20.5" customHeight="1" spans="1:12">
      <c r="A204" s="10">
        <v>202</v>
      </c>
      <c r="B204" s="15" t="s">
        <v>412</v>
      </c>
      <c r="C204" s="15" t="s">
        <v>27</v>
      </c>
      <c r="D204" s="41" t="s">
        <v>413</v>
      </c>
      <c r="E204" s="15" t="s">
        <v>399</v>
      </c>
      <c r="F204" s="15" t="s">
        <v>403</v>
      </c>
      <c r="G204" s="15">
        <v>3</v>
      </c>
      <c r="H204" s="15">
        <v>2741</v>
      </c>
      <c r="I204" s="15">
        <v>80.61</v>
      </c>
      <c r="J204" s="16">
        <v>7</v>
      </c>
      <c r="K204" s="15" t="s">
        <v>18</v>
      </c>
      <c r="L204" s="10"/>
    </row>
    <row r="205" s="2" customFormat="1" ht="20.5" customHeight="1" spans="1:12">
      <c r="A205" s="10">
        <v>203</v>
      </c>
      <c r="B205" s="10" t="s">
        <v>414</v>
      </c>
      <c r="C205" s="10" t="s">
        <v>14</v>
      </c>
      <c r="D205" s="10" t="s">
        <v>415</v>
      </c>
      <c r="E205" s="10" t="s">
        <v>399</v>
      </c>
      <c r="F205" s="10" t="s">
        <v>406</v>
      </c>
      <c r="G205" s="10">
        <v>3</v>
      </c>
      <c r="H205" s="15">
        <v>2736</v>
      </c>
      <c r="I205" s="15">
        <v>80.47</v>
      </c>
      <c r="J205" s="16">
        <v>8</v>
      </c>
      <c r="K205" s="16" t="s">
        <v>18</v>
      </c>
      <c r="L205" s="10"/>
    </row>
    <row r="206" s="2" customFormat="1" ht="20.5" customHeight="1" spans="1:12">
      <c r="A206" s="10">
        <v>204</v>
      </c>
      <c r="B206" s="15" t="s">
        <v>416</v>
      </c>
      <c r="C206" s="15" t="s">
        <v>14</v>
      </c>
      <c r="D206" s="41" t="s">
        <v>417</v>
      </c>
      <c r="E206" s="15" t="s">
        <v>399</v>
      </c>
      <c r="F206" s="15" t="s">
        <v>403</v>
      </c>
      <c r="G206" s="15">
        <v>3</v>
      </c>
      <c r="H206" s="15">
        <v>2735</v>
      </c>
      <c r="I206" s="15">
        <v>80.44</v>
      </c>
      <c r="J206" s="16">
        <v>9</v>
      </c>
      <c r="K206" s="15" t="s">
        <v>18</v>
      </c>
      <c r="L206" s="10"/>
    </row>
    <row r="207" s="2" customFormat="1" ht="20.5" customHeight="1" spans="1:12">
      <c r="A207" s="10">
        <v>205</v>
      </c>
      <c r="B207" s="16" t="s">
        <v>418</v>
      </c>
      <c r="C207" s="16" t="s">
        <v>14</v>
      </c>
      <c r="D207" s="35">
        <v>201731021024</v>
      </c>
      <c r="E207" s="35" t="s">
        <v>399</v>
      </c>
      <c r="F207" s="16" t="s">
        <v>400</v>
      </c>
      <c r="G207" s="16">
        <v>3</v>
      </c>
      <c r="H207" s="16">
        <v>2733</v>
      </c>
      <c r="I207" s="16">
        <v>80.38</v>
      </c>
      <c r="J207" s="16">
        <v>10</v>
      </c>
      <c r="K207" s="16" t="s">
        <v>18</v>
      </c>
      <c r="L207" s="10"/>
    </row>
    <row r="208" s="2" customFormat="1" ht="20.5" customHeight="1" spans="1:12">
      <c r="A208" s="10">
        <v>206</v>
      </c>
      <c r="B208" s="13" t="s">
        <v>419</v>
      </c>
      <c r="C208" s="13" t="s">
        <v>14</v>
      </c>
      <c r="D208" s="38" t="s">
        <v>420</v>
      </c>
      <c r="E208" s="13" t="s">
        <v>399</v>
      </c>
      <c r="F208" s="13" t="s">
        <v>406</v>
      </c>
      <c r="G208" s="13">
        <v>3</v>
      </c>
      <c r="H208" s="15">
        <v>2722</v>
      </c>
      <c r="I208" s="15">
        <v>80.05</v>
      </c>
      <c r="J208" s="16">
        <v>11</v>
      </c>
      <c r="K208" s="16" t="s">
        <v>18</v>
      </c>
      <c r="L208" s="10"/>
    </row>
    <row r="209" s="2" customFormat="1" ht="20.5" customHeight="1" spans="1:12">
      <c r="A209" s="10">
        <v>207</v>
      </c>
      <c r="B209" s="15" t="s">
        <v>421</v>
      </c>
      <c r="C209" s="15" t="s">
        <v>14</v>
      </c>
      <c r="D209" s="41" t="s">
        <v>422</v>
      </c>
      <c r="E209" s="15" t="s">
        <v>399</v>
      </c>
      <c r="F209" s="15" t="s">
        <v>400</v>
      </c>
      <c r="G209" s="15">
        <v>3</v>
      </c>
      <c r="H209" s="15">
        <v>2703</v>
      </c>
      <c r="I209" s="15">
        <v>79.5</v>
      </c>
      <c r="J209" s="16">
        <v>12</v>
      </c>
      <c r="K209" s="15" t="s">
        <v>18</v>
      </c>
      <c r="L209" s="10"/>
    </row>
    <row r="210" s="2" customFormat="1" ht="20.5" customHeight="1" spans="1:12">
      <c r="A210" s="10">
        <v>208</v>
      </c>
      <c r="B210" s="15" t="s">
        <v>423</v>
      </c>
      <c r="C210" s="15" t="s">
        <v>14</v>
      </c>
      <c r="D210" s="41" t="s">
        <v>424</v>
      </c>
      <c r="E210" s="15" t="s">
        <v>399</v>
      </c>
      <c r="F210" s="15" t="s">
        <v>400</v>
      </c>
      <c r="G210" s="15">
        <v>3</v>
      </c>
      <c r="H210" s="15">
        <v>2702</v>
      </c>
      <c r="I210" s="15">
        <v>79.47</v>
      </c>
      <c r="J210" s="16">
        <v>13</v>
      </c>
      <c r="K210" s="15" t="s">
        <v>18</v>
      </c>
      <c r="L210" s="10"/>
    </row>
    <row r="211" s="2" customFormat="1" ht="20.5" customHeight="1" spans="1:12">
      <c r="A211" s="10">
        <v>209</v>
      </c>
      <c r="B211" s="15" t="s">
        <v>425</v>
      </c>
      <c r="C211" s="15" t="s">
        <v>14</v>
      </c>
      <c r="D211" s="41" t="s">
        <v>426</v>
      </c>
      <c r="E211" s="15" t="s">
        <v>399</v>
      </c>
      <c r="F211" s="15" t="s">
        <v>403</v>
      </c>
      <c r="G211" s="15">
        <v>3</v>
      </c>
      <c r="H211" s="15">
        <v>2695</v>
      </c>
      <c r="I211" s="15">
        <v>79.26</v>
      </c>
      <c r="J211" s="16">
        <v>14</v>
      </c>
      <c r="K211" s="15" t="s">
        <v>18</v>
      </c>
      <c r="L211" s="10"/>
    </row>
    <row r="212" s="2" customFormat="1" ht="20.5" customHeight="1" spans="1:12">
      <c r="A212" s="10">
        <v>210</v>
      </c>
      <c r="B212" s="15" t="s">
        <v>427</v>
      </c>
      <c r="C212" s="15" t="s">
        <v>14</v>
      </c>
      <c r="D212" s="41" t="s">
        <v>428</v>
      </c>
      <c r="E212" s="15" t="s">
        <v>399</v>
      </c>
      <c r="F212" s="15" t="s">
        <v>403</v>
      </c>
      <c r="G212" s="15">
        <v>3</v>
      </c>
      <c r="H212" s="15">
        <v>2677</v>
      </c>
      <c r="I212" s="15">
        <v>78.73</v>
      </c>
      <c r="J212" s="16">
        <v>15</v>
      </c>
      <c r="K212" s="15" t="s">
        <v>18</v>
      </c>
      <c r="L212" s="10"/>
    </row>
    <row r="213" s="2" customFormat="1" ht="20.5" customHeight="1" spans="1:12">
      <c r="A213" s="10">
        <v>211</v>
      </c>
      <c r="B213" s="15" t="s">
        <v>429</v>
      </c>
      <c r="C213" s="15" t="s">
        <v>27</v>
      </c>
      <c r="D213" s="41" t="s">
        <v>430</v>
      </c>
      <c r="E213" s="15" t="s">
        <v>399</v>
      </c>
      <c r="F213" s="15" t="s">
        <v>400</v>
      </c>
      <c r="G213" s="15">
        <v>3</v>
      </c>
      <c r="H213" s="15">
        <v>2676</v>
      </c>
      <c r="I213" s="15">
        <v>78.7</v>
      </c>
      <c r="J213" s="16">
        <v>16</v>
      </c>
      <c r="K213" s="15" t="s">
        <v>18</v>
      </c>
      <c r="L213" s="10"/>
    </row>
    <row r="214" s="2" customFormat="1" ht="20.5" customHeight="1" spans="1:12">
      <c r="A214" s="10">
        <v>212</v>
      </c>
      <c r="B214" s="10" t="s">
        <v>431</v>
      </c>
      <c r="C214" s="10" t="s">
        <v>27</v>
      </c>
      <c r="D214" s="21" t="s">
        <v>432</v>
      </c>
      <c r="E214" s="10" t="s">
        <v>399</v>
      </c>
      <c r="F214" s="10" t="s">
        <v>406</v>
      </c>
      <c r="G214" s="10">
        <v>3</v>
      </c>
      <c r="H214" s="15">
        <v>2665</v>
      </c>
      <c r="I214" s="15">
        <v>78.38</v>
      </c>
      <c r="J214" s="16">
        <v>17</v>
      </c>
      <c r="K214" s="16" t="s">
        <v>18</v>
      </c>
      <c r="L214" s="10"/>
    </row>
    <row r="215" s="2" customFormat="1" ht="20.5" customHeight="1" spans="1:12">
      <c r="A215" s="10">
        <v>213</v>
      </c>
      <c r="B215" s="15" t="s">
        <v>433</v>
      </c>
      <c r="C215" s="15" t="s">
        <v>14</v>
      </c>
      <c r="D215" s="41" t="s">
        <v>434</v>
      </c>
      <c r="E215" s="15" t="s">
        <v>399</v>
      </c>
      <c r="F215" s="15" t="s">
        <v>400</v>
      </c>
      <c r="G215" s="15">
        <v>3</v>
      </c>
      <c r="H215" s="15">
        <v>2664</v>
      </c>
      <c r="I215" s="15">
        <v>78.35</v>
      </c>
      <c r="J215" s="16">
        <v>18</v>
      </c>
      <c r="K215" s="15" t="s">
        <v>18</v>
      </c>
      <c r="L215" s="10"/>
    </row>
    <row r="216" s="2" customFormat="1" ht="20.5" customHeight="1" spans="1:12">
      <c r="A216" s="10">
        <v>214</v>
      </c>
      <c r="B216" s="15" t="s">
        <v>435</v>
      </c>
      <c r="C216" s="15" t="s">
        <v>14</v>
      </c>
      <c r="D216" s="41" t="s">
        <v>436</v>
      </c>
      <c r="E216" s="15" t="s">
        <v>399</v>
      </c>
      <c r="F216" s="15" t="s">
        <v>403</v>
      </c>
      <c r="G216" s="15">
        <v>3</v>
      </c>
      <c r="H216" s="15">
        <v>2658</v>
      </c>
      <c r="I216" s="15">
        <v>78.17</v>
      </c>
      <c r="J216" s="16">
        <v>19</v>
      </c>
      <c r="K216" s="15" t="s">
        <v>18</v>
      </c>
      <c r="L216" s="10"/>
    </row>
    <row r="217" s="2" customFormat="1" ht="20.5" customHeight="1" spans="1:12">
      <c r="A217" s="10">
        <v>215</v>
      </c>
      <c r="B217" s="10" t="s">
        <v>437</v>
      </c>
      <c r="C217" s="10" t="s">
        <v>14</v>
      </c>
      <c r="D217" s="21" t="s">
        <v>438</v>
      </c>
      <c r="E217" s="10" t="s">
        <v>399</v>
      </c>
      <c r="F217" s="10" t="s">
        <v>406</v>
      </c>
      <c r="G217" s="10">
        <v>3</v>
      </c>
      <c r="H217" s="16">
        <v>2658</v>
      </c>
      <c r="I217" s="16">
        <v>78.17</v>
      </c>
      <c r="J217" s="16">
        <v>20</v>
      </c>
      <c r="K217" s="16" t="s">
        <v>18</v>
      </c>
      <c r="L217" s="10"/>
    </row>
    <row r="218" s="2" customFormat="1" ht="20.5" customHeight="1" spans="1:12">
      <c r="A218" s="10">
        <v>216</v>
      </c>
      <c r="B218" s="15" t="s">
        <v>439</v>
      </c>
      <c r="C218" s="15" t="s">
        <v>14</v>
      </c>
      <c r="D218" s="41" t="s">
        <v>440</v>
      </c>
      <c r="E218" s="15" t="s">
        <v>399</v>
      </c>
      <c r="F218" s="15" t="s">
        <v>403</v>
      </c>
      <c r="G218" s="15">
        <v>3</v>
      </c>
      <c r="H218" s="15">
        <v>2654</v>
      </c>
      <c r="I218" s="15">
        <v>78.05</v>
      </c>
      <c r="J218" s="16">
        <v>21</v>
      </c>
      <c r="K218" s="15" t="s">
        <v>18</v>
      </c>
      <c r="L218" s="10"/>
    </row>
    <row r="219" s="2" customFormat="1" ht="20.5" customHeight="1" spans="1:12">
      <c r="A219" s="10">
        <v>217</v>
      </c>
      <c r="B219" s="13" t="s">
        <v>441</v>
      </c>
      <c r="C219" s="13" t="s">
        <v>14</v>
      </c>
      <c r="D219" s="18">
        <v>201731021012</v>
      </c>
      <c r="E219" s="18" t="s">
        <v>399</v>
      </c>
      <c r="F219" s="13" t="s">
        <v>400</v>
      </c>
      <c r="G219" s="13">
        <v>3</v>
      </c>
      <c r="H219" s="13">
        <v>2653</v>
      </c>
      <c r="I219" s="13">
        <v>78.02</v>
      </c>
      <c r="J219" s="16">
        <v>22</v>
      </c>
      <c r="K219" s="13" t="s">
        <v>18</v>
      </c>
      <c r="L219" s="10"/>
    </row>
    <row r="220" s="2" customFormat="1" ht="20.5" customHeight="1" spans="1:12">
      <c r="A220" s="10">
        <v>218</v>
      </c>
      <c r="B220" s="16" t="s">
        <v>442</v>
      </c>
      <c r="C220" s="16" t="s">
        <v>14</v>
      </c>
      <c r="D220" s="21" t="s">
        <v>443</v>
      </c>
      <c r="E220" s="16" t="s">
        <v>399</v>
      </c>
      <c r="F220" s="16" t="s">
        <v>406</v>
      </c>
      <c r="G220" s="16">
        <v>3</v>
      </c>
      <c r="H220" s="13">
        <v>2650</v>
      </c>
      <c r="I220" s="13">
        <v>77.94</v>
      </c>
      <c r="J220" s="16">
        <v>23</v>
      </c>
      <c r="K220" s="13" t="s">
        <v>18</v>
      </c>
      <c r="L220" s="10"/>
    </row>
    <row r="221" s="2" customFormat="1" ht="20.5" customHeight="1" spans="1:12">
      <c r="A221" s="10">
        <v>219</v>
      </c>
      <c r="B221" s="10" t="s">
        <v>444</v>
      </c>
      <c r="C221" s="10" t="s">
        <v>27</v>
      </c>
      <c r="D221" s="21" t="s">
        <v>445</v>
      </c>
      <c r="E221" s="10" t="s">
        <v>399</v>
      </c>
      <c r="F221" s="10" t="s">
        <v>406</v>
      </c>
      <c r="G221" s="10">
        <v>3</v>
      </c>
      <c r="H221" s="10">
        <v>2647</v>
      </c>
      <c r="I221" s="10">
        <v>77.85</v>
      </c>
      <c r="J221" s="16">
        <v>24</v>
      </c>
      <c r="K221" s="13" t="s">
        <v>18</v>
      </c>
      <c r="L221" s="10"/>
    </row>
    <row r="222" s="2" customFormat="1" ht="20.5" customHeight="1" spans="1:12">
      <c r="A222" s="10">
        <v>220</v>
      </c>
      <c r="B222" s="10" t="s">
        <v>446</v>
      </c>
      <c r="C222" s="10" t="s">
        <v>14</v>
      </c>
      <c r="D222" s="21" t="s">
        <v>447</v>
      </c>
      <c r="E222" s="10" t="s">
        <v>399</v>
      </c>
      <c r="F222" s="10" t="s">
        <v>406</v>
      </c>
      <c r="G222" s="10">
        <v>3</v>
      </c>
      <c r="H222" s="10">
        <v>2643</v>
      </c>
      <c r="I222" s="10">
        <v>77.73</v>
      </c>
      <c r="J222" s="16">
        <v>25</v>
      </c>
      <c r="K222" s="13" t="s">
        <v>18</v>
      </c>
      <c r="L222" s="10"/>
    </row>
    <row r="223" s="2" customFormat="1" ht="20.5" customHeight="1" spans="1:12">
      <c r="A223" s="10">
        <v>221</v>
      </c>
      <c r="B223" s="10" t="s">
        <v>448</v>
      </c>
      <c r="C223" s="10" t="s">
        <v>14</v>
      </c>
      <c r="D223" s="10">
        <v>201731022002</v>
      </c>
      <c r="E223" s="10" t="s">
        <v>399</v>
      </c>
      <c r="F223" s="10" t="s">
        <v>406</v>
      </c>
      <c r="G223" s="10">
        <v>3</v>
      </c>
      <c r="H223" s="10">
        <v>2632</v>
      </c>
      <c r="I223" s="10">
        <v>77.52</v>
      </c>
      <c r="J223" s="16">
        <v>26</v>
      </c>
      <c r="K223" s="10" t="s">
        <v>18</v>
      </c>
      <c r="L223" s="10"/>
    </row>
    <row r="224" s="2" customFormat="1" ht="20.5" customHeight="1" spans="1:12">
      <c r="A224" s="10">
        <v>222</v>
      </c>
      <c r="B224" s="16" t="s">
        <v>449</v>
      </c>
      <c r="C224" s="16" t="s">
        <v>14</v>
      </c>
      <c r="D224" s="35">
        <v>201731023037</v>
      </c>
      <c r="E224" s="35" t="s">
        <v>399</v>
      </c>
      <c r="F224" s="16" t="s">
        <v>403</v>
      </c>
      <c r="G224" s="16">
        <v>3</v>
      </c>
      <c r="H224" s="15">
        <v>2635</v>
      </c>
      <c r="I224" s="15">
        <v>77.5</v>
      </c>
      <c r="J224" s="16">
        <v>27</v>
      </c>
      <c r="K224" s="15" t="s">
        <v>18</v>
      </c>
      <c r="L224" s="10"/>
    </row>
    <row r="225" s="2" customFormat="1" ht="20.5" customHeight="1" spans="1:12">
      <c r="A225" s="10">
        <v>223</v>
      </c>
      <c r="B225" s="15" t="s">
        <v>450</v>
      </c>
      <c r="C225" s="15" t="s">
        <v>14</v>
      </c>
      <c r="D225" s="41" t="s">
        <v>451</v>
      </c>
      <c r="E225" s="15" t="s">
        <v>399</v>
      </c>
      <c r="F225" s="15" t="s">
        <v>403</v>
      </c>
      <c r="G225" s="15">
        <v>3</v>
      </c>
      <c r="H225" s="15">
        <v>2633</v>
      </c>
      <c r="I225" s="15">
        <v>77.44</v>
      </c>
      <c r="J225" s="16">
        <v>28</v>
      </c>
      <c r="K225" s="15" t="s">
        <v>18</v>
      </c>
      <c r="L225" s="10"/>
    </row>
    <row r="226" s="2" customFormat="1" ht="20.5" customHeight="1" spans="1:12">
      <c r="A226" s="10">
        <v>224</v>
      </c>
      <c r="B226" s="13" t="s">
        <v>452</v>
      </c>
      <c r="C226" s="13" t="s">
        <v>27</v>
      </c>
      <c r="D226" s="18">
        <v>201731022023</v>
      </c>
      <c r="E226" s="18" t="s">
        <v>399</v>
      </c>
      <c r="F226" s="13" t="s">
        <v>406</v>
      </c>
      <c r="G226" s="13">
        <v>3</v>
      </c>
      <c r="H226" s="15">
        <v>2620</v>
      </c>
      <c r="I226" s="15">
        <v>77.05</v>
      </c>
      <c r="J226" s="16">
        <v>29</v>
      </c>
      <c r="K226" s="16" t="s">
        <v>18</v>
      </c>
      <c r="L226" s="10"/>
    </row>
    <row r="227" s="2" customFormat="1" ht="20.5" customHeight="1" spans="1:12">
      <c r="A227" s="10">
        <v>225</v>
      </c>
      <c r="B227" s="15" t="s">
        <v>453</v>
      </c>
      <c r="C227" s="15" t="s">
        <v>14</v>
      </c>
      <c r="D227" s="41" t="s">
        <v>454</v>
      </c>
      <c r="E227" s="15" t="s">
        <v>399</v>
      </c>
      <c r="F227" s="15" t="s">
        <v>400</v>
      </c>
      <c r="G227" s="15">
        <v>3</v>
      </c>
      <c r="H227" s="15">
        <v>2616</v>
      </c>
      <c r="I227" s="15">
        <v>76.94</v>
      </c>
      <c r="J227" s="16">
        <v>30</v>
      </c>
      <c r="K227" s="15" t="s">
        <v>18</v>
      </c>
      <c r="L227" s="10"/>
    </row>
    <row r="228" s="2" customFormat="1" ht="20.5" customHeight="1" spans="1:12">
      <c r="A228" s="10">
        <v>226</v>
      </c>
      <c r="B228" s="15" t="s">
        <v>455</v>
      </c>
      <c r="C228" s="15" t="s">
        <v>14</v>
      </c>
      <c r="D228" s="41" t="s">
        <v>456</v>
      </c>
      <c r="E228" s="15" t="s">
        <v>399</v>
      </c>
      <c r="F228" s="15" t="s">
        <v>403</v>
      </c>
      <c r="G228" s="15">
        <v>3</v>
      </c>
      <c r="H228" s="15">
        <v>2590</v>
      </c>
      <c r="I228" s="15">
        <v>76.17</v>
      </c>
      <c r="J228" s="16">
        <v>31</v>
      </c>
      <c r="K228" s="15" t="s">
        <v>18</v>
      </c>
      <c r="L228" s="10"/>
    </row>
    <row r="229" s="2" customFormat="1" ht="20.5" customHeight="1" spans="1:12">
      <c r="A229" s="10">
        <v>227</v>
      </c>
      <c r="B229" s="16" t="s">
        <v>457</v>
      </c>
      <c r="C229" s="16" t="s">
        <v>14</v>
      </c>
      <c r="D229" s="39" t="s">
        <v>458</v>
      </c>
      <c r="E229" s="16" t="s">
        <v>399</v>
      </c>
      <c r="F229" s="16" t="s">
        <v>403</v>
      </c>
      <c r="G229" s="16">
        <v>3</v>
      </c>
      <c r="H229" s="15">
        <v>2589</v>
      </c>
      <c r="I229" s="15">
        <v>76.14</v>
      </c>
      <c r="J229" s="16">
        <v>32</v>
      </c>
      <c r="K229" s="15" t="s">
        <v>18</v>
      </c>
      <c r="L229" s="10"/>
    </row>
    <row r="230" s="2" customFormat="1" ht="20.5" customHeight="1" spans="1:12">
      <c r="A230" s="10">
        <v>228</v>
      </c>
      <c r="B230" s="10" t="s">
        <v>459</v>
      </c>
      <c r="C230" s="10" t="s">
        <v>27</v>
      </c>
      <c r="D230" s="10" t="s">
        <v>460</v>
      </c>
      <c r="E230" s="10" t="s">
        <v>399</v>
      </c>
      <c r="F230" s="10" t="s">
        <v>406</v>
      </c>
      <c r="G230" s="10">
        <v>3</v>
      </c>
      <c r="H230" s="10">
        <v>2415</v>
      </c>
      <c r="I230" s="10">
        <v>75.46</v>
      </c>
      <c r="J230" s="16">
        <v>33</v>
      </c>
      <c r="K230" s="16" t="s">
        <v>18</v>
      </c>
      <c r="L230" s="10"/>
    </row>
    <row r="231" s="2" customFormat="1" ht="20.5" customHeight="1" spans="1:12">
      <c r="A231" s="10">
        <v>229</v>
      </c>
      <c r="B231" s="13" t="s">
        <v>461</v>
      </c>
      <c r="C231" s="13" t="s">
        <v>14</v>
      </c>
      <c r="D231" s="18">
        <v>201731021018</v>
      </c>
      <c r="E231" s="18" t="s">
        <v>399</v>
      </c>
      <c r="F231" s="13" t="s">
        <v>400</v>
      </c>
      <c r="G231" s="13">
        <v>3</v>
      </c>
      <c r="H231" s="15">
        <v>2502</v>
      </c>
      <c r="I231" s="15">
        <v>73.58</v>
      </c>
      <c r="J231" s="16">
        <v>34</v>
      </c>
      <c r="K231" s="16" t="s">
        <v>18</v>
      </c>
      <c r="L231" s="10"/>
    </row>
    <row r="232" s="2" customFormat="1" ht="20.5" customHeight="1" spans="1:12">
      <c r="A232" s="10">
        <v>230</v>
      </c>
      <c r="B232" s="13" t="s">
        <v>462</v>
      </c>
      <c r="C232" s="13" t="s">
        <v>14</v>
      </c>
      <c r="D232" s="18">
        <v>201731023033</v>
      </c>
      <c r="E232" s="18" t="s">
        <v>399</v>
      </c>
      <c r="F232" s="13" t="s">
        <v>403</v>
      </c>
      <c r="G232" s="13">
        <v>3</v>
      </c>
      <c r="H232" s="15">
        <v>2374</v>
      </c>
      <c r="I232" s="15">
        <v>69.82</v>
      </c>
      <c r="J232" s="16">
        <v>35</v>
      </c>
      <c r="K232" s="13" t="s">
        <v>18</v>
      </c>
      <c r="L232" s="10"/>
    </row>
    <row r="233" s="2" customFormat="1" ht="20.5" customHeight="1" spans="1:12">
      <c r="A233" s="10">
        <v>231</v>
      </c>
      <c r="B233" s="15" t="s">
        <v>463</v>
      </c>
      <c r="C233" s="15" t="s">
        <v>14</v>
      </c>
      <c r="D233" s="41" t="s">
        <v>464</v>
      </c>
      <c r="E233" s="15" t="s">
        <v>399</v>
      </c>
      <c r="F233" s="15" t="s">
        <v>400</v>
      </c>
      <c r="G233" s="15">
        <v>3</v>
      </c>
      <c r="H233" s="15">
        <v>2342</v>
      </c>
      <c r="I233" s="15">
        <v>68.88</v>
      </c>
      <c r="J233" s="16">
        <v>36</v>
      </c>
      <c r="K233" s="15" t="s">
        <v>18</v>
      </c>
      <c r="L233" s="10"/>
    </row>
    <row r="234" s="2" customFormat="1" ht="20.5" customHeight="1" spans="1:12">
      <c r="A234" s="10">
        <v>232</v>
      </c>
      <c r="B234" s="15" t="s">
        <v>465</v>
      </c>
      <c r="C234" s="15" t="s">
        <v>14</v>
      </c>
      <c r="D234" s="15" t="s">
        <v>466</v>
      </c>
      <c r="E234" s="15" t="s">
        <v>399</v>
      </c>
      <c r="F234" s="15" t="s">
        <v>400</v>
      </c>
      <c r="G234" s="15">
        <v>5</v>
      </c>
      <c r="H234" s="15">
        <v>2553</v>
      </c>
      <c r="I234" s="15">
        <v>75.08</v>
      </c>
      <c r="J234" s="16">
        <v>1</v>
      </c>
      <c r="K234" s="15" t="s">
        <v>18</v>
      </c>
      <c r="L234" s="10"/>
    </row>
    <row r="235" s="2" customFormat="1" ht="20.5" customHeight="1" spans="1:12">
      <c r="A235" s="10">
        <v>233</v>
      </c>
      <c r="B235" s="15" t="s">
        <v>467</v>
      </c>
      <c r="C235" s="15" t="s">
        <v>27</v>
      </c>
      <c r="D235" s="15" t="s">
        <v>468</v>
      </c>
      <c r="E235" s="15" t="s">
        <v>399</v>
      </c>
      <c r="F235" s="15" t="s">
        <v>400</v>
      </c>
      <c r="G235" s="15">
        <v>5</v>
      </c>
      <c r="H235" s="15">
        <v>2451</v>
      </c>
      <c r="I235" s="15">
        <v>72.08</v>
      </c>
      <c r="J235" s="16">
        <v>2</v>
      </c>
      <c r="K235" s="15" t="s">
        <v>18</v>
      </c>
      <c r="L235" s="10"/>
    </row>
  </sheetData>
  <autoFilter ref="A1:K235">
    <extLst/>
  </autoFilter>
  <sortState ref="A2:N62">
    <sortCondition ref="I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2020-04-21T18:33:00Z</dcterms:created>
  <dcterms:modified xsi:type="dcterms:W3CDTF">2020-04-27T10:22:21Z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